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L:\Aktuelle_Lieferanten\Cellecta\6_Formulare\Lentiviral_Constructs_Order_Forms\BioCat-Versionen für Kunden\"/>
    </mc:Choice>
  </mc:AlternateContent>
  <workbookProtection workbookAlgorithmName="SHA-512" workbookHashValue="RX9CCZ9tEp8KTRHsx120dhIDGO4j2rDqMN/sPKkrBv2Bc5EMkXQgQF7iSeAu52h5mwMsJwEYC5t3/wPGSmngvA==" workbookSaltValue="WS15sugwwkrbBO1AEPCinQ==" workbookSpinCount="100000" lockStructure="1"/>
  <bookViews>
    <workbookView xWindow="60" yWindow="75" windowWidth="20445" windowHeight="8715"/>
  </bookViews>
  <sheets>
    <sheet name="CRISPR 2-vector" sheetId="1" r:id="rId1"/>
    <sheet name="Sheet2" sheetId="2" state="hidden" r:id="rId2"/>
  </sheets>
  <definedNames>
    <definedName name="Cas9_Packaging">Sheet2!$C$25:$C$31</definedName>
    <definedName name="Cas9_Plasmid_Markers">Sheet2!$A$35:$A$44</definedName>
    <definedName name="Control_Packaging">Sheet2!$B$25:$B$31</definedName>
    <definedName name="_xlnm.Print_Area" localSheetId="0">'CRISPR 2-vector'!$A:$G</definedName>
    <definedName name="Fluorescent_Marker">Sheet2!$A$15:$A$17</definedName>
    <definedName name="Inducible_Constitutive">Sheet2!$A$4:$A$5</definedName>
    <definedName name="Packaged_Lentiparticles">Sheet2!$A$25:$A$31</definedName>
    <definedName name="Plasmid_Fluorescent_Markers">Sheet2!$B$15:$B$17</definedName>
    <definedName name="Plasmid_Promoters">Sheet2!$B$20:$B$22</definedName>
    <definedName name="Plasmid_Selection_Markers">Sheet2!$B$8:$B$12</definedName>
    <definedName name="Plasmid_Type">Sheet2!$B$4:$B$5</definedName>
    <definedName name="Selection_Marker">Sheet2!$A$8:$A$12</definedName>
    <definedName name="Selection_Markers_Promoters">Sheet2!$A$20:$A$22</definedName>
    <definedName name="sgRNA_Inducible_Constitutive">Sheet2!$A$4:$A$5</definedName>
    <definedName name="sgRNA_Vectors">Sheet2!$A$58:$A$101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49" i="1" l="1"/>
  <c r="C48" i="1"/>
  <c r="C47" i="1"/>
  <c r="C50" i="1"/>
  <c r="A43" i="2" l="1"/>
  <c r="F26" i="1" l="1"/>
  <c r="I28" i="1" s="1"/>
  <c r="E55" i="1"/>
  <c r="F51" i="1"/>
  <c r="F49" i="1"/>
  <c r="F50" i="1"/>
  <c r="E69" i="1"/>
  <c r="A40" i="2"/>
  <c r="A39" i="2"/>
  <c r="A38" i="2"/>
  <c r="A36" i="2"/>
  <c r="A37" i="2"/>
  <c r="A35" i="2"/>
  <c r="A41" i="2"/>
  <c r="A44" i="2"/>
  <c r="A42" i="2"/>
  <c r="F47" i="1"/>
  <c r="F48" i="1"/>
  <c r="E57" i="1"/>
  <c r="F57" i="1"/>
  <c r="B20" i="2"/>
  <c r="E40" i="1" s="1"/>
  <c r="A21" i="2"/>
  <c r="A20" i="2"/>
  <c r="E43" i="1"/>
  <c r="B40" i="1"/>
  <c r="D40" i="1"/>
  <c r="C40" i="1"/>
  <c r="A22" i="2"/>
  <c r="I24" i="1"/>
  <c r="I25" i="1"/>
  <c r="I17" i="1"/>
  <c r="I18" i="1"/>
  <c r="I19" i="1"/>
  <c r="I20" i="1"/>
  <c r="I21" i="1"/>
  <c r="I22" i="1"/>
  <c r="I23" i="1"/>
  <c r="I16" i="1"/>
  <c r="C26" i="1" l="1"/>
  <c r="C28" i="1"/>
  <c r="C85" i="1" s="1"/>
  <c r="I62" i="1"/>
  <c r="B69" i="1" s="1"/>
  <c r="C55" i="1"/>
  <c r="I63" i="1" s="1"/>
  <c r="D69" i="1" s="1"/>
  <c r="C57" i="1"/>
  <c r="C86" i="1" s="1"/>
  <c r="C43" i="1"/>
  <c r="C83" i="1" s="1"/>
  <c r="C72" i="1" l="1"/>
  <c r="C87" i="1" s="1"/>
  <c r="C89" i="1" s="1"/>
</calcChain>
</file>

<file path=xl/sharedStrings.xml><?xml version="1.0" encoding="utf-8"?>
<sst xmlns="http://schemas.openxmlformats.org/spreadsheetml/2006/main" count="162" uniqueCount="155">
  <si>
    <t xml:space="preserve">Phone #: </t>
  </si>
  <si>
    <t xml:space="preserve">Email: </t>
  </si>
  <si>
    <t>Constitutive</t>
  </si>
  <si>
    <t>Tet-Inducible</t>
  </si>
  <si>
    <t>Bleomycin</t>
  </si>
  <si>
    <t>Puromycin (standard)</t>
  </si>
  <si>
    <t>Neomycin</t>
  </si>
  <si>
    <t>Hygromycin</t>
  </si>
  <si>
    <t>none</t>
  </si>
  <si>
    <t>Selection Marker:</t>
  </si>
  <si>
    <t>Fluorescence Marker:</t>
  </si>
  <si>
    <t>Promoter for Selection Markers:</t>
  </si>
  <si>
    <t>Customer Information</t>
  </si>
  <si>
    <t>Number of Target Genes:</t>
  </si>
  <si>
    <t xml:space="preserve">Vector Description: </t>
  </si>
  <si>
    <t xml:space="preserve">Name: </t>
  </si>
  <si>
    <t>Gene Target Name</t>
  </si>
  <si>
    <t>Dropdown Vector List:</t>
  </si>
  <si>
    <t>-Puro</t>
  </si>
  <si>
    <t>-Neo</t>
  </si>
  <si>
    <t>-Hygro</t>
  </si>
  <si>
    <t>-Bleo</t>
  </si>
  <si>
    <t>-RFP</t>
  </si>
  <si>
    <t>-GFP</t>
  </si>
  <si>
    <t>‍</t>
  </si>
  <si>
    <t>-CMV</t>
  </si>
  <si>
    <t>Select any control constructs or other items below that you would like to include with your order:</t>
  </si>
  <si>
    <t>Number of Constructs:</t>
  </si>
  <si>
    <t>Sub-Total Controls/Reagents:</t>
  </si>
  <si>
    <t>Sub-Total for Constructs:</t>
  </si>
  <si>
    <t xml:space="preserve">Price for Total Order: </t>
  </si>
  <si>
    <t>Sub-Total Packaging:</t>
  </si>
  <si>
    <t>Control Packaging</t>
  </si>
  <si>
    <t># of Control Constructs:</t>
  </si>
  <si>
    <t xml:space="preserve">Sub-Total for Constructs:   </t>
  </si>
  <si>
    <t xml:space="preserve">Sub-Total Packaging:   </t>
  </si>
  <si>
    <t>Order Summary:</t>
  </si>
  <si>
    <t xml:space="preserve">Please note any special instructions or comments below: 
</t>
  </si>
  <si>
    <t>Plasmid Selection Markers</t>
  </si>
  <si>
    <t>Plasmid Promoters</t>
  </si>
  <si>
    <t>Plasmid Fluorescent Markers</t>
  </si>
  <si>
    <t>Plasmid Type</t>
  </si>
  <si>
    <t>-EF1</t>
  </si>
  <si>
    <t>sgRNA-Only (2-Vector CRISPR) Construct Options</t>
  </si>
  <si>
    <t>sgRNA Inducible/Constitutive</t>
  </si>
  <si>
    <t>sgRNA Vectors</t>
  </si>
  <si>
    <t>Selection Marker</t>
  </si>
  <si>
    <t>Fluorescent Marker</t>
  </si>
  <si>
    <t>Selection Markers Promoters</t>
  </si>
  <si>
    <t>Packaged Lentiparticles</t>
  </si>
  <si>
    <t>Control Constructs</t>
  </si>
  <si>
    <t>Cas9 Plasmid Markers</t>
  </si>
  <si>
    <t>Cas9 Packaging</t>
  </si>
  <si>
    <t>Do Not Package Control Constructs</t>
  </si>
  <si>
    <t>Do Not Package Cas9 Plasmid</t>
  </si>
  <si>
    <t xml:space="preserve">Indicate if you want Constructs, Controls, and/or Cas9 Plasmid also provided as pre-packaged lentiviral particles: </t>
  </si>
  <si>
    <t>Plasmid Only, No Packaging</t>
  </si>
  <si>
    <t>std packaging $</t>
  </si>
  <si>
    <t>Cas9 Pack $</t>
  </si>
  <si>
    <t>TagRFP</t>
  </si>
  <si>
    <t>TagGFP2</t>
  </si>
  <si>
    <r>
      <rPr>
        <b/>
        <u/>
        <sz val="16"/>
        <color theme="1"/>
        <rFont val="Calibri"/>
        <family val="2"/>
        <scheme val="minor"/>
      </rPr>
      <t>Choose</t>
    </r>
    <r>
      <rPr>
        <b/>
        <sz val="16"/>
        <color theme="1"/>
        <rFont val="Calibri"/>
        <family val="2"/>
        <scheme val="minor"/>
      </rPr>
      <t xml:space="preserve"> </t>
    </r>
    <r>
      <rPr>
        <b/>
        <sz val="14"/>
        <color theme="1"/>
        <rFont val="Calibri"/>
        <family val="2"/>
        <scheme val="minor"/>
      </rPr>
      <t>the vector features you want</t>
    </r>
    <r>
      <rPr>
        <b/>
        <sz val="16"/>
        <color theme="1"/>
        <rFont val="Calibri"/>
        <family val="2"/>
        <scheme val="minor"/>
      </rPr>
      <t xml:space="preserve"> OR </t>
    </r>
    <r>
      <rPr>
        <b/>
        <u/>
        <sz val="16"/>
        <color theme="1"/>
        <rFont val="Calibri"/>
        <family val="2"/>
        <scheme val="minor"/>
      </rPr>
      <t>select</t>
    </r>
    <r>
      <rPr>
        <b/>
        <sz val="14"/>
        <color theme="1"/>
        <rFont val="Calibri"/>
        <family val="2"/>
        <scheme val="minor"/>
      </rPr>
      <t xml:space="preserve"> the specific vector you want from the dropdown list:</t>
    </r>
  </si>
  <si>
    <t>RefSeq #</t>
  </si>
  <si>
    <t xml:space="preserve">Company/Institution: </t>
  </si>
  <si>
    <t>SGCTL-COP-PX: sgCopGFP (non-targeting) in Standard Vector (plasmid)</t>
  </si>
  <si>
    <t>SGCTL-PCNA-PX: sgPCNA (lethal) in Standard Vector (plasmid)</t>
  </si>
  <si>
    <t>SGCTL-POLR2L-PX: sgPOLR2L (lethal) in Standard Vector (plasmid)</t>
  </si>
  <si>
    <r>
      <t>Fill in information for each gene target</t>
    </r>
    <r>
      <rPr>
        <b/>
        <i/>
        <sz val="14"/>
        <color rgb="FFFF0000"/>
        <rFont val="Calibri"/>
        <family val="2"/>
        <scheme val="minor"/>
      </rPr>
      <t xml:space="preserve"> (please use NCBI/Entrez nomenclature):</t>
    </r>
  </si>
  <si>
    <t>Blasticidin</t>
  </si>
  <si>
    <t>-Blast</t>
  </si>
  <si>
    <r>
      <t xml:space="preserve">      ** </t>
    </r>
    <r>
      <rPr>
        <b/>
        <i/>
        <sz val="10"/>
        <color rgb="FFFF0000"/>
        <rFont val="Calibri"/>
        <family val="2"/>
        <scheme val="minor"/>
      </rPr>
      <t xml:space="preserve">Note: </t>
    </r>
    <r>
      <rPr>
        <i/>
        <sz val="10"/>
        <color rgb="FFFF0000"/>
        <rFont val="Calibri"/>
        <family val="2"/>
        <scheme val="minor"/>
      </rPr>
      <t>To insure that form works correctly, make selections from left --&gt; right</t>
    </r>
  </si>
  <si>
    <t xml:space="preserve">Vector Configuration:   </t>
  </si>
  <si>
    <t xml:space="preserve">Sub-Total Controls/Reagents:   </t>
  </si>
  <si>
    <r>
      <t xml:space="preserve">Note: For constructs in the 1-vector system (one-plasmid sgRNA/Cas9), use the </t>
    </r>
    <r>
      <rPr>
        <b/>
        <u/>
        <sz val="11"/>
        <color rgb="FFFF0000"/>
        <rFont val="Calibri"/>
        <family val="2"/>
        <scheme val="minor"/>
      </rPr>
      <t>1-Vector CRISPR Form</t>
    </r>
  </si>
  <si>
    <t xml:space="preserve"> Inducible or Constitutive:</t>
  </si>
  <si>
    <t>Address 1:</t>
  </si>
  <si>
    <t>Address 2:</t>
  </si>
  <si>
    <t>City, State, Country:</t>
  </si>
  <si>
    <t>pRSG-U6-(sgRNA)</t>
  </si>
  <si>
    <t>SGCTL-NT-PX: sgNT (non-targeting) in Standard Vector (plasmid)</t>
  </si>
  <si>
    <t>pRSGT-U6Tet-(sgRNA)</t>
  </si>
  <si>
    <t>SVC9B-PS</t>
  </si>
  <si>
    <t>SVC9-PS</t>
  </si>
  <si>
    <t>SVC9P-PS</t>
  </si>
  <si>
    <t>SVC9G-PS</t>
  </si>
  <si>
    <t>SVC9R-PS</t>
  </si>
  <si>
    <t>pRSG16-U6-sg-UbiC-TagRFP-2A-Puro</t>
  </si>
  <si>
    <t>pRSG16H-U6-sg-UbiC-TagRFP-2A-Hygro</t>
  </si>
  <si>
    <t>pRSG16N-U6-sg-UbiC-TagRFP-2A-Neo</t>
  </si>
  <si>
    <t>pRSG20-U6-sg-CMV-TagRFP-2A-Puro</t>
  </si>
  <si>
    <t>pRSG20N-U6-sg-CMV-TagRFP-2A-Neo</t>
  </si>
  <si>
    <t>pRSG17-U6-sg-UbiC-TagGFP2-2A-Puro</t>
  </si>
  <si>
    <t>pRSG17H-U6-sg-UbiC-TagGFP2-2A-Hygro</t>
  </si>
  <si>
    <t>pRSG17BSD-U6-sg-UbiC-TagGFP2-2A-Blast</t>
  </si>
  <si>
    <t>pRSG21-U6-sg-CMV-TagGFP2-2A-Puro</t>
  </si>
  <si>
    <t>pRSGEGP-U6-sg-EF1-TagGFP2-2A-Puro</t>
  </si>
  <si>
    <t>pRSGUB-U6-sg-UbiC-Bleo</t>
  </si>
  <si>
    <t>pRSGUH-U6-sg-UbiC-Hygro</t>
  </si>
  <si>
    <t>pRSGUP-U6-sg-UbiC-Puro</t>
  </si>
  <si>
    <t>pRSGCP-U6-sg-CMV-Puro</t>
  </si>
  <si>
    <t>pRSGEP-U6-sg-EF1-Puro</t>
  </si>
  <si>
    <t>pRSGT16-U6Tet-sg-CMV-TetRep-2A-TagRFP-2A-Puro</t>
  </si>
  <si>
    <t>pRSGT16B-U6Tet-sg-CMV-TetRep-2A-TagRFP-2A-Bleo</t>
  </si>
  <si>
    <t>pRSGT16BSD-U6Tet-sg-CMV-TetRep-2A-TagRFP-2A-Blast</t>
  </si>
  <si>
    <t>pRSGT16H-U6Tet-sg-CMV-TetRep-2A-TagRFP-2A-Hygro</t>
  </si>
  <si>
    <t>pRSGT16N-U6Tet-sg-CMV-TetRep-2A-TagRFP-2A-Neo</t>
  </si>
  <si>
    <t>pRSGT17-U6Tet-sg-CMV-TetRep-2A-TagGFP2-2A-Puro</t>
  </si>
  <si>
    <t>pRSGT17H-U6Tet-sg-CMV-TetRep-2A-TagGFP2-2A-Hygro</t>
  </si>
  <si>
    <t>pRSGTPGP-U6Tet-sg-PGK-TetRep-2A-TagGFP2-2A-Puro</t>
  </si>
  <si>
    <t>pRSGTCP-U6Tet-sg-CMV-TetRep-2A-Puro</t>
  </si>
  <si>
    <t>pRSGTEBleo-U6Tet-sg-EF1-TetRep-2A-Bleo</t>
  </si>
  <si>
    <t>pRSGTEP-U6Tet-sg-EF1-TetRep-2A-Puro</t>
  </si>
  <si>
    <t>-- Constitutive sgRNA expression (U6), with RFP --</t>
  </si>
  <si>
    <t>-- Constitutive sgRNA expression (U6), with GFP --</t>
  </si>
  <si>
    <t>-- Constitutive sgRNA expression (U6), with no fluorescence --</t>
  </si>
  <si>
    <t>-- Inducible sgRNA expression (U6Tet), with no fluorescence --</t>
  </si>
  <si>
    <t>-- Inducible sgRNA expression (U6Tet), with GFP --</t>
  </si>
  <si>
    <t>-- Inducible sgRNA expression (U6Tet), with RFP --</t>
  </si>
  <si>
    <t>&lt; build vector based on options selected in boxes below &gt;</t>
  </si>
  <si>
    <t>Entrez Gene ID</t>
  </si>
  <si>
    <t>SVC9N-PS</t>
  </si>
  <si>
    <t>Lentiviral Two-Vector (sgRNA-only) CRISPR/CRISPRi/CRISPRa Constructs Order Form</t>
  </si>
  <si>
    <t>pRSG16BSD-U6-sg-UbiC-TagRFP-2A-Blast</t>
  </si>
  <si>
    <t>pRSGPRP-U6-sg-PGK-TagRFP-2A-Puro</t>
  </si>
  <si>
    <t>pRSGUThy-U6-sg-UbiC-Thy</t>
  </si>
  <si>
    <t>pRSGUThyP-U6-sg-UbiC-Thy-2A-Puro</t>
  </si>
  <si>
    <t>Quantity</t>
  </si>
  <si>
    <t>SVKRABC9B-PS</t>
  </si>
  <si>
    <t>SVKRABC9H-PS</t>
  </si>
  <si>
    <t>SVVPHC9B-PS</t>
  </si>
  <si>
    <t># of constructs</t>
  </si>
  <si>
    <t>CRISPR, CRISPRa, or CRISPRi?</t>
  </si>
  <si>
    <r>
      <t xml:space="preserve">PO# </t>
    </r>
    <r>
      <rPr>
        <i/>
        <sz val="11"/>
        <color theme="1"/>
        <rFont val="Calibri"/>
        <family val="2"/>
        <scheme val="minor"/>
      </rPr>
      <t>(if applicable)</t>
    </r>
    <r>
      <rPr>
        <sz val="11"/>
        <color theme="1"/>
        <rFont val="Calibri"/>
        <family val="2"/>
        <scheme val="minor"/>
      </rPr>
      <t>:</t>
    </r>
  </si>
  <si>
    <t xml:space="preserve">                                     Packaging Scale for Controls:                                        </t>
  </si>
  <si>
    <t>Packaging for Custom Constructs:</t>
  </si>
  <si>
    <t>Packaging of Cas9 Plasmid:</t>
  </si>
  <si>
    <t>SVKRABC9N-PS</t>
  </si>
  <si>
    <t>pRSG16Thy-U6-sg-UbiC-TagRFP-2A-Thy1.1</t>
  </si>
  <si>
    <t>pRSG20B-U6-sg-CMV-TagRFP-2A-Bleo</t>
  </si>
  <si>
    <t>Custom sgRNA Constructs:  Cat.# CVCRC-PX</t>
  </si>
  <si>
    <t>NOTES: For Control constructs in pRSG16, pRSG17, pRSGT16, or pRSGT17 @ 1x10^7 TU scale: add "-V" to plasmid Cat.#</t>
  </si>
  <si>
    <t>For packaged custom constructs (and controls above) 2x10^7 and up: Cat.# CLVP-V</t>
  </si>
  <si>
    <t>1x10^9TU (add €9949/construct)</t>
  </si>
  <si>
    <t>1x10^8TU (add €9949/construct)</t>
  </si>
  <si>
    <t>5x10^8TU (add €5885/construct)</t>
  </si>
  <si>
    <t>5x10^7TU (add €5885/construct)</t>
  </si>
  <si>
    <t>2x10^8TU (add €2982/construct)</t>
  </si>
  <si>
    <t>2x10^7TU (add €2982/construct)</t>
  </si>
  <si>
    <t>1x10^8TU (add €1821/construct)</t>
  </si>
  <si>
    <t>1x10^7TU (add €1821/construct)</t>
  </si>
  <si>
    <t>2x10^7TU (add €776/construct)</t>
  </si>
  <si>
    <t>2x10^6TU (add €776/construct)</t>
  </si>
  <si>
    <t>1x10^7TU (add €486/construct)</t>
  </si>
  <si>
    <t>1x10^6TU (add €486/construct)</t>
  </si>
  <si>
    <t>v200221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</si>
</sst>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&quot;$&quot;* #,##0.00_);_(&quot;$&quot;* \(#,##0.00\);_(&quot;$&quot;* &quot;-&quot;??_);_(@_)"/>
    <numFmt numFmtId="165" formatCode="&quot;$&quot;#,##0"/>
    <numFmt numFmtId="166" formatCode="[$-409]dddd\,\ mmmm\ d\,\ yyyy"/>
    <numFmt numFmtId="167" formatCode="&quot;€&quot;#,##0"/>
  </numFmts>
  <fonts count="47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9"/>
      <color rgb="FFFF0000"/>
      <name val="Open Sans"/>
      <family val="2"/>
    </font>
    <font>
      <sz val="9"/>
      <name val="Open Sans"/>
      <family val="2"/>
    </font>
    <font>
      <sz val="10"/>
      <name val="Open Sans"/>
      <family val="2"/>
    </font>
    <font>
      <sz val="10"/>
      <color theme="1"/>
      <name val="Open Sans"/>
      <family val="2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8"/>
      <color rgb="FF00800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i/>
      <sz val="9"/>
      <color rgb="FFFF0000"/>
      <name val="Calibri"/>
      <family val="2"/>
      <scheme val="minor"/>
    </font>
    <font>
      <b/>
      <i/>
      <sz val="14"/>
      <color rgb="FFFF0000"/>
      <name val="Calibri"/>
      <family val="2"/>
      <scheme val="minor"/>
    </font>
    <font>
      <b/>
      <u/>
      <sz val="11"/>
      <color theme="1"/>
      <name val="Calibri"/>
      <family val="2"/>
    </font>
    <font>
      <b/>
      <i/>
      <u/>
      <sz val="11"/>
      <color theme="1"/>
      <name val="Calibri"/>
      <family val="2"/>
    </font>
    <font>
      <sz val="11"/>
      <color theme="1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1"/>
      <color rgb="FFFF0000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i/>
      <sz val="10"/>
      <color rgb="FFFF0000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</font>
    <font>
      <i/>
      <sz val="9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sz val="11"/>
      <color rgb="FFFF0000"/>
      <name val="Open Sans"/>
      <family val="2"/>
    </font>
    <font>
      <sz val="11"/>
      <name val="Open Sans"/>
      <family val="2"/>
    </font>
    <font>
      <sz val="12"/>
      <name val="Gill Sans SemiBold"/>
    </font>
    <font>
      <sz val="8"/>
      <color rgb="FF000000"/>
      <name val="Segoe UI"/>
      <family val="2"/>
    </font>
  </fonts>
  <fills count="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4F4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9">
    <xf numFmtId="0" fontId="0" fillId="0" borderId="0"/>
    <xf numFmtId="164" fontId="2" fillId="0" borderId="0" applyFont="0" applyFill="0" applyBorder="0" applyAlignment="0" applyProtection="0"/>
    <xf numFmtId="0" fontId="4" fillId="0" borderId="0"/>
    <xf numFmtId="0" fontId="4" fillId="2" borderId="1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173">
    <xf numFmtId="0" fontId="0" fillId="0" borderId="0" xfId="0"/>
    <xf numFmtId="0" fontId="0" fillId="0" borderId="0" xfId="0" applyAlignment="1">
      <alignment horizontal="right"/>
    </xf>
    <xf numFmtId="0" fontId="3" fillId="0" borderId="0" xfId="0" applyFont="1"/>
    <xf numFmtId="165" fontId="7" fillId="0" borderId="0" xfId="1" applyNumberFormat="1" applyFont="1" applyAlignment="1">
      <alignment horizontal="center"/>
    </xf>
    <xf numFmtId="0" fontId="0" fillId="0" borderId="2" xfId="0" applyBorder="1" applyAlignment="1">
      <alignment horizontal="right"/>
    </xf>
    <xf numFmtId="0" fontId="0" fillId="0" borderId="0" xfId="0" applyAlignment="1">
      <alignment horizontal="center"/>
    </xf>
    <xf numFmtId="0" fontId="5" fillId="0" borderId="0" xfId="0" applyFont="1"/>
    <xf numFmtId="0" fontId="0" fillId="0" borderId="0" xfId="0" applyBorder="1" applyAlignment="1">
      <alignment horizontal="center"/>
    </xf>
    <xf numFmtId="0" fontId="0" fillId="0" borderId="0" xfId="0" applyBorder="1"/>
    <xf numFmtId="0" fontId="9" fillId="0" borderId="0" xfId="0" applyFont="1" applyAlignment="1">
      <alignment horizontal="left"/>
    </xf>
    <xf numFmtId="0" fontId="15" fillId="0" borderId="0" xfId="0" applyFont="1" applyFill="1" applyBorder="1" applyAlignment="1"/>
    <xf numFmtId="0" fontId="0" fillId="0" borderId="0" xfId="0" applyFill="1" applyBorder="1" applyAlignment="1">
      <alignment horizontal="center"/>
    </xf>
    <xf numFmtId="16" fontId="17" fillId="0" borderId="0" xfId="0" applyNumberFormat="1" applyFont="1" applyFill="1" applyBorder="1" applyAlignment="1">
      <alignment horizontal="center"/>
    </xf>
    <xf numFmtId="165" fontId="18" fillId="0" borderId="0" xfId="0" applyNumberFormat="1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0" fillId="0" borderId="0" xfId="0" applyFill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8" xfId="0" applyBorder="1" applyAlignment="1">
      <alignment horizontal="left"/>
    </xf>
    <xf numFmtId="0" fontId="0" fillId="0" borderId="10" xfId="0" applyBorder="1"/>
    <xf numFmtId="0" fontId="0" fillId="0" borderId="11" xfId="0" applyBorder="1"/>
    <xf numFmtId="0" fontId="0" fillId="0" borderId="0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9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/>
    <xf numFmtId="165" fontId="0" fillId="0" borderId="0" xfId="0" applyNumberFormat="1" applyBorder="1" applyAlignment="1">
      <alignment horizontal="center"/>
    </xf>
    <xf numFmtId="0" fontId="19" fillId="0" borderId="0" xfId="0" applyFont="1" applyBorder="1" applyAlignment="1">
      <alignment horizontal="right"/>
    </xf>
    <xf numFmtId="0" fontId="15" fillId="0" borderId="9" xfId="0" applyFont="1" applyFill="1" applyBorder="1" applyAlignment="1"/>
    <xf numFmtId="0" fontId="15" fillId="0" borderId="12" xfId="0" applyFont="1" applyFill="1" applyBorder="1" applyAlignment="1"/>
    <xf numFmtId="0" fontId="8" fillId="0" borderId="5" xfId="0" applyFont="1" applyBorder="1"/>
    <xf numFmtId="0" fontId="0" fillId="0" borderId="8" xfId="0" applyBorder="1" applyAlignment="1">
      <alignment horizontal="center"/>
    </xf>
    <xf numFmtId="0" fontId="15" fillId="0" borderId="7" xfId="0" applyFont="1" applyFill="1" applyBorder="1" applyAlignment="1"/>
    <xf numFmtId="0" fontId="5" fillId="0" borderId="0" xfId="0" applyFont="1" applyFill="1"/>
    <xf numFmtId="0" fontId="0" fillId="0" borderId="0" xfId="0" applyFill="1" applyBorder="1"/>
    <xf numFmtId="0" fontId="0" fillId="0" borderId="0" xfId="0" applyFill="1" applyAlignment="1">
      <alignment horizontal="center"/>
    </xf>
    <xf numFmtId="0" fontId="11" fillId="0" borderId="8" xfId="0" applyFont="1" applyBorder="1"/>
    <xf numFmtId="0" fontId="13" fillId="0" borderId="0" xfId="0" applyFont="1" applyBorder="1"/>
    <xf numFmtId="0" fontId="13" fillId="0" borderId="0" xfId="0" applyFont="1" applyBorder="1" applyAlignment="1">
      <alignment horizontal="right"/>
    </xf>
    <xf numFmtId="0" fontId="8" fillId="0" borderId="5" xfId="0" applyFont="1" applyBorder="1" applyAlignment="1"/>
    <xf numFmtId="0" fontId="5" fillId="0" borderId="0" xfId="0" applyFont="1" applyBorder="1"/>
    <xf numFmtId="0" fontId="0" fillId="0" borderId="0" xfId="0" applyBorder="1" applyAlignment="1">
      <alignment horizontal="center"/>
    </xf>
    <xf numFmtId="0" fontId="20" fillId="0" borderId="0" xfId="0" applyFont="1" applyAlignment="1">
      <alignment horizontal="right"/>
    </xf>
    <xf numFmtId="0" fontId="8" fillId="0" borderId="0" xfId="0" applyFont="1"/>
    <xf numFmtId="0" fontId="3" fillId="0" borderId="0" xfId="0" applyFont="1" applyAlignment="1">
      <alignment horizontal="left"/>
    </xf>
    <xf numFmtId="165" fontId="0" fillId="0" borderId="11" xfId="0" applyNumberFormat="1" applyBorder="1" applyAlignment="1">
      <alignment horizontal="center"/>
    </xf>
    <xf numFmtId="0" fontId="7" fillId="4" borderId="10" xfId="0" applyFont="1" applyFill="1" applyBorder="1" applyAlignment="1">
      <alignment horizontal="left"/>
    </xf>
    <xf numFmtId="165" fontId="3" fillId="0" borderId="8" xfId="0" applyNumberFormat="1" applyFont="1" applyBorder="1"/>
    <xf numFmtId="165" fontId="3" fillId="0" borderId="0" xfId="0" applyNumberFormat="1" applyFont="1" applyBorder="1" applyAlignment="1">
      <alignment horizontal="left"/>
    </xf>
    <xf numFmtId="0" fontId="0" fillId="3" borderId="14" xfId="0" applyFill="1" applyBorder="1" applyAlignment="1" applyProtection="1">
      <alignment horizontal="center"/>
      <protection locked="0"/>
    </xf>
    <xf numFmtId="0" fontId="0" fillId="3" borderId="2" xfId="0" applyFill="1" applyBorder="1" applyAlignment="1" applyProtection="1">
      <alignment horizontal="center"/>
      <protection locked="0"/>
    </xf>
    <xf numFmtId="0" fontId="3" fillId="3" borderId="2" xfId="0" applyFont="1" applyFill="1" applyBorder="1" applyAlignment="1" applyProtection="1">
      <alignment horizontal="center"/>
      <protection locked="0"/>
    </xf>
    <xf numFmtId="0" fontId="0" fillId="3" borderId="13" xfId="0" applyFill="1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15" fillId="0" borderId="9" xfId="0" applyFont="1" applyFill="1" applyBorder="1" applyAlignment="1" applyProtection="1"/>
    <xf numFmtId="0" fontId="0" fillId="0" borderId="0" xfId="0" applyProtection="1">
      <protection locked="0"/>
    </xf>
    <xf numFmtId="0" fontId="5" fillId="0" borderId="0" xfId="0" applyFont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16" fillId="0" borderId="0" xfId="0" applyFont="1" applyFill="1" applyBorder="1" applyAlignment="1" applyProtection="1">
      <alignment horizontal="center"/>
      <protection locked="0"/>
    </xf>
    <xf numFmtId="0" fontId="16" fillId="0" borderId="0" xfId="0" applyFont="1" applyFill="1" applyBorder="1" applyAlignment="1" applyProtection="1">
      <protection locked="0"/>
    </xf>
    <xf numFmtId="0" fontId="23" fillId="0" borderId="0" xfId="0" applyFont="1"/>
    <xf numFmtId="166" fontId="3" fillId="0" borderId="0" xfId="0" applyNumberFormat="1" applyFont="1" applyAlignment="1">
      <alignment horizontal="right"/>
    </xf>
    <xf numFmtId="165" fontId="3" fillId="0" borderId="0" xfId="0" applyNumberFormat="1" applyFont="1" applyBorder="1" applyAlignment="1">
      <alignment horizontal="right"/>
    </xf>
    <xf numFmtId="0" fontId="26" fillId="0" borderId="8" xfId="0" applyFont="1" applyBorder="1"/>
    <xf numFmtId="0" fontId="0" fillId="0" borderId="9" xfId="0" applyFont="1" applyBorder="1"/>
    <xf numFmtId="0" fontId="28" fillId="0" borderId="0" xfId="0" applyFont="1"/>
    <xf numFmtId="0" fontId="29" fillId="0" borderId="0" xfId="0" applyFont="1"/>
    <xf numFmtId="0" fontId="30" fillId="0" borderId="0" xfId="0" applyFont="1"/>
    <xf numFmtId="0" fontId="30" fillId="0" borderId="0" xfId="0" quotePrefix="1" applyFont="1"/>
    <xf numFmtId="0" fontId="30" fillId="0" borderId="0" xfId="0" applyFont="1" applyAlignment="1">
      <alignment horizontal="center"/>
    </xf>
    <xf numFmtId="0" fontId="28" fillId="0" borderId="0" xfId="0" applyFont="1" applyBorder="1"/>
    <xf numFmtId="0" fontId="29" fillId="0" borderId="0" xfId="0" applyFont="1" applyBorder="1"/>
    <xf numFmtId="0" fontId="31" fillId="0" borderId="0" xfId="0" applyFont="1" applyFill="1" applyBorder="1" applyAlignment="1"/>
    <xf numFmtId="0" fontId="31" fillId="0" borderId="0" xfId="2" applyFont="1" applyFill="1" applyBorder="1"/>
    <xf numFmtId="0" fontId="13" fillId="0" borderId="11" xfId="0" applyFont="1" applyBorder="1" applyAlignment="1">
      <alignment horizontal="left" vertical="top"/>
    </xf>
    <xf numFmtId="165" fontId="0" fillId="0" borderId="0" xfId="0" applyNumberFormat="1" applyBorder="1" applyAlignment="1">
      <alignment horizontal="left"/>
    </xf>
    <xf numFmtId="0" fontId="13" fillId="0" borderId="11" xfId="0" applyFont="1" applyBorder="1"/>
    <xf numFmtId="0" fontId="32" fillId="0" borderId="0" xfId="2" applyFont="1" applyFill="1" applyBorder="1"/>
    <xf numFmtId="0" fontId="31" fillId="0" borderId="0" xfId="2" quotePrefix="1" applyFont="1" applyFill="1" applyBorder="1"/>
    <xf numFmtId="0" fontId="0" fillId="0" borderId="11" xfId="0" applyFont="1" applyBorder="1" applyAlignment="1">
      <alignment horizontal="right" vertical="top"/>
    </xf>
    <xf numFmtId="0" fontId="12" fillId="0" borderId="12" xfId="0" applyFont="1" applyBorder="1" applyAlignment="1">
      <alignment vertical="top"/>
    </xf>
    <xf numFmtId="0" fontId="19" fillId="0" borderId="11" xfId="0" applyFont="1" applyBorder="1" applyAlignment="1">
      <alignment horizontal="right" vertical="top"/>
    </xf>
    <xf numFmtId="0" fontId="13" fillId="0" borderId="8" xfId="0" applyFont="1" applyBorder="1" applyAlignment="1">
      <alignment horizontal="left" vertical="top" indent="1"/>
    </xf>
    <xf numFmtId="0" fontId="35" fillId="0" borderId="8" xfId="0" applyFont="1" applyBorder="1" applyAlignment="1">
      <alignment vertical="top"/>
    </xf>
    <xf numFmtId="0" fontId="6" fillId="5" borderId="10" xfId="0" applyFont="1" applyFill="1" applyBorder="1" applyAlignment="1">
      <alignment horizontal="right"/>
    </xf>
    <xf numFmtId="0" fontId="3" fillId="5" borderId="11" xfId="0" applyFont="1" applyFill="1" applyBorder="1"/>
    <xf numFmtId="0" fontId="0" fillId="5" borderId="12" xfId="0" applyFill="1" applyBorder="1" applyAlignment="1">
      <alignment horizontal="center"/>
    </xf>
    <xf numFmtId="0" fontId="12" fillId="5" borderId="0" xfId="0" applyFont="1" applyFill="1" applyBorder="1" applyAlignment="1">
      <alignment horizontal="left"/>
    </xf>
    <xf numFmtId="0" fontId="12" fillId="5" borderId="0" xfId="0" applyFont="1" applyFill="1" applyBorder="1" applyAlignment="1">
      <alignment horizontal="right"/>
    </xf>
    <xf numFmtId="0" fontId="0" fillId="0" borderId="9" xfId="0" applyFill="1" applyBorder="1" applyAlignment="1" applyProtection="1">
      <alignment horizontal="center"/>
      <protection locked="0"/>
    </xf>
    <xf numFmtId="0" fontId="3" fillId="5" borderId="8" xfId="0" applyFont="1" applyFill="1" applyBorder="1" applyAlignment="1">
      <alignment horizontal="right"/>
    </xf>
    <xf numFmtId="0" fontId="7" fillId="0" borderId="8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0" fillId="0" borderId="0" xfId="0" applyAlignment="1" applyProtection="1">
      <alignment vertical="top"/>
      <protection locked="0"/>
    </xf>
    <xf numFmtId="0" fontId="37" fillId="0" borderId="0" xfId="0" applyFont="1" applyAlignment="1">
      <alignment horizontal="right"/>
    </xf>
    <xf numFmtId="0" fontId="0" fillId="0" borderId="0" xfId="0" quotePrefix="1" applyFont="1" applyBorder="1"/>
    <xf numFmtId="0" fontId="38" fillId="0" borderId="0" xfId="0" applyFont="1" applyFill="1" applyBorder="1" applyAlignment="1">
      <alignment horizontal="left"/>
    </xf>
    <xf numFmtId="0" fontId="0" fillId="0" borderId="0" xfId="0" applyFont="1"/>
    <xf numFmtId="0" fontId="39" fillId="0" borderId="8" xfId="0" applyFont="1" applyBorder="1" applyAlignment="1">
      <alignment horizontal="left" vertical="top" indent="1"/>
    </xf>
    <xf numFmtId="0" fontId="40" fillId="0" borderId="7" xfId="0" applyFont="1" applyBorder="1" applyAlignment="1">
      <alignment horizontal="center"/>
    </xf>
    <xf numFmtId="0" fontId="39" fillId="0" borderId="9" xfId="0" applyFont="1" applyBorder="1" applyAlignment="1">
      <alignment horizontal="right" indent="1"/>
    </xf>
    <xf numFmtId="0" fontId="39" fillId="0" borderId="12" xfId="0" applyFont="1" applyBorder="1" applyAlignment="1">
      <alignment horizontal="right" indent="1"/>
    </xf>
    <xf numFmtId="0" fontId="19" fillId="3" borderId="13" xfId="0" applyFont="1" applyFill="1" applyBorder="1" applyAlignment="1" applyProtection="1">
      <alignment horizontal="left"/>
      <protection locked="0"/>
    </xf>
    <xf numFmtId="0" fontId="3" fillId="3" borderId="13" xfId="0" applyFont="1" applyFill="1" applyBorder="1" applyAlignment="1" applyProtection="1">
      <alignment horizontal="center"/>
      <protection locked="0"/>
    </xf>
    <xf numFmtId="0" fontId="7" fillId="0" borderId="9" xfId="0" applyFont="1" applyFill="1" applyBorder="1" applyAlignment="1">
      <alignment horizontal="center"/>
    </xf>
    <xf numFmtId="0" fontId="5" fillId="0" borderId="12" xfId="0" applyFont="1" applyBorder="1" applyAlignment="1">
      <alignment horizontal="right"/>
    </xf>
    <xf numFmtId="0" fontId="1" fillId="0" borderId="0" xfId="0" applyFont="1" applyBorder="1"/>
    <xf numFmtId="0" fontId="1" fillId="0" borderId="0" xfId="0" applyFont="1"/>
    <xf numFmtId="0" fontId="1" fillId="0" borderId="9" xfId="0" applyFont="1" applyBorder="1"/>
    <xf numFmtId="0" fontId="1" fillId="0" borderId="0" xfId="0" applyFont="1" applyFill="1" applyBorder="1"/>
    <xf numFmtId="0" fontId="1" fillId="0" borderId="0" xfId="0" applyFont="1" applyAlignment="1" applyProtection="1">
      <alignment vertical="top"/>
      <protection locked="0"/>
    </xf>
    <xf numFmtId="0" fontId="7" fillId="0" borderId="8" xfId="0" applyFont="1" applyBorder="1" applyAlignment="1">
      <alignment horizontal="right"/>
    </xf>
    <xf numFmtId="0" fontId="3" fillId="0" borderId="8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9" xfId="0" applyFont="1" applyBorder="1"/>
    <xf numFmtId="0" fontId="3" fillId="0" borderId="0" xfId="0" applyFont="1" applyBorder="1"/>
    <xf numFmtId="0" fontId="3" fillId="0" borderId="0" xfId="0" applyFont="1" applyFill="1" applyBorder="1"/>
    <xf numFmtId="0" fontId="42" fillId="0" borderId="14" xfId="0" applyFont="1" applyBorder="1" applyAlignment="1">
      <alignment horizontal="center"/>
    </xf>
    <xf numFmtId="0" fontId="42" fillId="0" borderId="2" xfId="0" applyFont="1" applyBorder="1" applyAlignment="1">
      <alignment horizontal="center"/>
    </xf>
    <xf numFmtId="0" fontId="42" fillId="0" borderId="4" xfId="0" applyFont="1" applyBorder="1" applyAlignment="1">
      <alignment horizontal="center"/>
    </xf>
    <xf numFmtId="0" fontId="42" fillId="0" borderId="13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/>
    <xf numFmtId="0" fontId="43" fillId="0" borderId="9" xfId="0" applyFont="1" applyFill="1" applyBorder="1" applyAlignment="1"/>
    <xf numFmtId="0" fontId="43" fillId="0" borderId="0" xfId="0" applyFont="1" applyFill="1" applyBorder="1" applyAlignment="1"/>
    <xf numFmtId="0" fontId="44" fillId="0" borderId="0" xfId="0" applyFont="1" applyFill="1" applyBorder="1" applyAlignment="1" applyProtection="1">
      <protection locked="0"/>
    </xf>
    <xf numFmtId="0" fontId="33" fillId="0" borderId="0" xfId="0" applyFont="1" applyAlignment="1">
      <alignment vertical="center"/>
    </xf>
    <xf numFmtId="0" fontId="14" fillId="4" borderId="10" xfId="0" applyFont="1" applyFill="1" applyBorder="1" applyAlignment="1">
      <alignment horizontal="right" vertical="center"/>
    </xf>
    <xf numFmtId="0" fontId="3" fillId="0" borderId="8" xfId="0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15" fillId="0" borderId="9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6" fillId="0" borderId="0" xfId="0" applyFont="1" applyFill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6" fontId="17" fillId="0" borderId="0" xfId="0" applyNumberFormat="1" applyFont="1" applyFill="1" applyBorder="1" applyAlignment="1">
      <alignment horizontal="center"/>
    </xf>
    <xf numFmtId="167" fontId="7" fillId="4" borderId="11" xfId="1" applyNumberFormat="1" applyFont="1" applyFill="1" applyBorder="1" applyAlignment="1">
      <alignment horizontal="center"/>
    </xf>
    <xf numFmtId="167" fontId="0" fillId="0" borderId="0" xfId="1" applyNumberFormat="1" applyFont="1" applyBorder="1" applyAlignment="1">
      <alignment horizontal="right" indent="3"/>
    </xf>
    <xf numFmtId="167" fontId="0" fillId="0" borderId="0" xfId="0" applyNumberFormat="1" applyBorder="1" applyAlignment="1">
      <alignment horizontal="right" indent="3"/>
    </xf>
    <xf numFmtId="167" fontId="18" fillId="0" borderId="0" xfId="0" applyNumberFormat="1" applyFont="1" applyFill="1" applyBorder="1" applyAlignment="1" applyProtection="1">
      <alignment horizontal="center"/>
      <protection locked="0"/>
    </xf>
    <xf numFmtId="167" fontId="3" fillId="0" borderId="8" xfId="0" applyNumberFormat="1" applyFont="1" applyBorder="1"/>
    <xf numFmtId="167" fontId="3" fillId="0" borderId="0" xfId="0" applyNumberFormat="1" applyFont="1" applyBorder="1" applyAlignment="1">
      <alignment horizontal="center" vertical="center"/>
    </xf>
    <xf numFmtId="167" fontId="3" fillId="0" borderId="0" xfId="1" applyNumberFormat="1" applyFont="1" applyBorder="1" applyAlignment="1">
      <alignment horizontal="center" vertical="center"/>
    </xf>
    <xf numFmtId="167" fontId="0" fillId="0" borderId="0" xfId="0" applyNumberFormat="1" applyBorder="1"/>
    <xf numFmtId="167" fontId="14" fillId="4" borderId="11" xfId="1" applyNumberFormat="1" applyFont="1" applyFill="1" applyBorder="1" applyAlignment="1">
      <alignment horizontal="center" vertical="center"/>
    </xf>
    <xf numFmtId="167" fontId="3" fillId="0" borderId="0" xfId="0" applyNumberFormat="1" applyFont="1" applyBorder="1" applyAlignment="1">
      <alignment horizontal="left"/>
    </xf>
    <xf numFmtId="167" fontId="3" fillId="0" borderId="0" xfId="0" applyNumberFormat="1" applyFont="1" applyBorder="1" applyAlignment="1">
      <alignment horizontal="right"/>
    </xf>
    <xf numFmtId="167" fontId="0" fillId="0" borderId="0" xfId="0" applyNumberFormat="1" applyAlignment="1" applyProtection="1">
      <alignment horizontal="center"/>
      <protection locked="0"/>
    </xf>
    <xf numFmtId="167" fontId="0" fillId="0" borderId="0" xfId="0" applyNumberFormat="1" applyFont="1" applyAlignment="1" applyProtection="1">
      <alignment horizontal="center"/>
      <protection locked="0"/>
    </xf>
    <xf numFmtId="0" fontId="45" fillId="6" borderId="15" xfId="18" applyFont="1" applyFill="1" applyBorder="1" applyAlignment="1">
      <alignment horizontal="center" vertical="center" wrapText="1"/>
    </xf>
    <xf numFmtId="0" fontId="45" fillId="6" borderId="16" xfId="18" applyFont="1" applyFill="1" applyBorder="1" applyAlignment="1">
      <alignment horizontal="center" vertical="center"/>
    </xf>
    <xf numFmtId="0" fontId="45" fillId="6" borderId="17" xfId="18" applyFont="1" applyFill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1" fillId="3" borderId="4" xfId="0" applyFont="1" applyFill="1" applyBorder="1" applyAlignment="1" applyProtection="1">
      <alignment horizontal="center"/>
      <protection locked="0"/>
    </xf>
    <xf numFmtId="0" fontId="41" fillId="3" borderId="3" xfId="0" applyFont="1" applyFill="1" applyBorder="1" applyAlignment="1" applyProtection="1">
      <alignment horizontal="center"/>
      <protection locked="0"/>
    </xf>
    <xf numFmtId="0" fontId="3" fillId="5" borderId="11" xfId="0" applyFont="1" applyFill="1" applyBorder="1" applyAlignment="1">
      <alignment horizontal="center"/>
    </xf>
    <xf numFmtId="0" fontId="0" fillId="3" borderId="2" xfId="0" applyFill="1" applyBorder="1" applyAlignment="1" applyProtection="1">
      <alignment horizontal="left"/>
      <protection locked="0"/>
    </xf>
    <xf numFmtId="0" fontId="0" fillId="3" borderId="4" xfId="0" applyFill="1" applyBorder="1" applyAlignment="1" applyProtection="1">
      <alignment horizontal="center"/>
      <protection locked="0"/>
    </xf>
    <xf numFmtId="0" fontId="0" fillId="3" borderId="3" xfId="0" applyFill="1" applyBorder="1" applyAlignment="1" applyProtection="1">
      <alignment horizontal="center"/>
      <protection locked="0"/>
    </xf>
  </cellXfs>
  <cellStyles count="19">
    <cellStyle name="Besuchter Hyperlink" xfId="5" builtinId="9" hidden="1"/>
    <cellStyle name="Besuchter Hyperlink" xfId="7" builtinId="9" hidden="1"/>
    <cellStyle name="Besuchter Hyperlink" xfId="9" builtinId="9" hidden="1"/>
    <cellStyle name="Besuchter Hyperlink" xfId="11" builtinId="9" hidden="1"/>
    <cellStyle name="Besuchter Hyperlink" xfId="13" builtinId="9" hidden="1"/>
    <cellStyle name="Besuchter Hyperlink" xfId="15" builtinId="9" hidden="1"/>
    <cellStyle name="Besuchter Hyperlink" xfId="17" builtinId="9" hidden="1"/>
    <cellStyle name="Link" xfId="4" builtinId="8" hidden="1"/>
    <cellStyle name="Link" xfId="6" builtinId="8" hidden="1"/>
    <cellStyle name="Link" xfId="8" builtinId="8" hidden="1"/>
    <cellStyle name="Link" xfId="10" builtinId="8" hidden="1"/>
    <cellStyle name="Link" xfId="12" builtinId="8" hidden="1"/>
    <cellStyle name="Link" xfId="14" builtinId="8" hidden="1"/>
    <cellStyle name="Link" xfId="16" builtinId="8" hidden="1"/>
    <cellStyle name="Link" xfId="18" builtinId="8"/>
    <cellStyle name="Normal 2" xfId="2"/>
    <cellStyle name="Note 2" xfId="3"/>
    <cellStyle name="Standard" xfId="0" builtinId="0"/>
    <cellStyle name="Währung" xfId="1" builtinId="4"/>
  </cellStyles>
  <dxfs count="0"/>
  <tableStyles count="0" defaultTableStyle="TableStyleMedium2" defaultPivotStyle="PivotStyleLight16"/>
  <colors>
    <mruColors>
      <color rgb="FFF8FFF8"/>
      <color rgb="FFEEFFEE"/>
      <color rgb="FF54D456"/>
      <color rgb="FF46AD47"/>
      <color rgb="FF85E286"/>
      <color rgb="FF61F264"/>
      <color rgb="FFB8FFB8"/>
      <color rgb="FFFFF4F4"/>
      <color rgb="FFFFFAFA"/>
      <color rgb="FFFFF5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List" dx="22" fmlaLink="$B$65" fmlaRange="Sheet2!$A$25:$A$31" noThreeD="1" sel="1" val="0"/>
</file>

<file path=xl/ctrlProps/ctrlProp10.xml><?xml version="1.0" encoding="utf-8"?>
<formControlPr xmlns="http://schemas.microsoft.com/office/spreadsheetml/2009/9/main" objectType="CheckBox" fmlaLink="$I$56" lockText="1" noThreeD="1"/>
</file>

<file path=xl/ctrlProps/ctrlProp11.xml><?xml version="1.0" encoding="utf-8"?>
<formControlPr xmlns="http://schemas.microsoft.com/office/spreadsheetml/2009/9/main" objectType="CheckBox" fmlaLink="$I$60" lockText="1" noThreeD="1"/>
</file>

<file path=xl/ctrlProps/ctrlProp12.xml><?xml version="1.0" encoding="utf-8"?>
<formControlPr xmlns="http://schemas.microsoft.com/office/spreadsheetml/2009/9/main" objectType="List" dx="22" fmlaLink="$D$65" fmlaRange="Control_Packaging" noThreeD="1" sel="1" val="0"/>
</file>

<file path=xl/ctrlProps/ctrlProp13.xml><?xml version="1.0" encoding="utf-8"?>
<formControlPr xmlns="http://schemas.microsoft.com/office/spreadsheetml/2009/9/main" objectType="List" dx="22" fmlaLink="$E$65" fmlaRange="Cas9_Packaging" noThreeD="1" sel="1" val="0"/>
</file>

<file path=xl/ctrlProps/ctrlProp14.xml><?xml version="1.0" encoding="utf-8"?>
<formControlPr xmlns="http://schemas.microsoft.com/office/spreadsheetml/2009/9/main" objectType="CheckBox" fmlaLink="$I$57" lockText="1" noThreeD="1"/>
</file>

<file path=xl/ctrlProps/ctrlProp15.xml><?xml version="1.0" encoding="utf-8"?>
<formControlPr xmlns="http://schemas.microsoft.com/office/spreadsheetml/2009/9/main" objectType="CheckBox" fmlaLink="$I$48" lockText="1" noThreeD="1"/>
</file>

<file path=xl/ctrlProps/ctrlProp16.xml><?xml version="1.0" encoding="utf-8"?>
<formControlPr xmlns="http://schemas.microsoft.com/office/spreadsheetml/2009/9/main" objectType="CheckBox" fmlaLink="$I$58" lockText="1" noThreeD="1"/>
</file>

<file path=xl/ctrlProps/ctrlProp17.xml><?xml version="1.0" encoding="utf-8"?>
<formControlPr xmlns="http://schemas.microsoft.com/office/spreadsheetml/2009/9/main" objectType="CheckBox" fmlaLink="$I$59" lockText="1" noThreeD="1"/>
</file>

<file path=xl/ctrlProps/ctrlProp2.xml><?xml version="1.0" encoding="utf-8"?>
<formControlPr xmlns="http://schemas.microsoft.com/office/spreadsheetml/2009/9/main" objectType="List" dx="22" fmlaLink="$C$37" fmlaRange="Selection_Marker" noThreeD="1" sel="1" val="0"/>
</file>

<file path=xl/ctrlProps/ctrlProp3.xml><?xml version="1.0" encoding="utf-8"?>
<formControlPr xmlns="http://schemas.microsoft.com/office/spreadsheetml/2009/9/main" objectType="List" dx="22" fmlaLink="$E$37" fmlaRange="Selection_Markers_Promoters" noThreeD="1" sel="1" val="0"/>
</file>

<file path=xl/ctrlProps/ctrlProp4.xml><?xml version="1.0" encoding="utf-8"?>
<formControlPr xmlns="http://schemas.microsoft.com/office/spreadsheetml/2009/9/main" objectType="List" dx="22" fmlaLink="$B$37" fmlaRange="sgRNA_Inducible_Constitutive" noThreeD="1" sel="1" val="0"/>
</file>

<file path=xl/ctrlProps/ctrlProp5.xml><?xml version="1.0" encoding="utf-8"?>
<formControlPr xmlns="http://schemas.microsoft.com/office/spreadsheetml/2009/9/main" objectType="List" dx="22" fmlaLink="$D$37" fmlaRange="Fluorescent_Marker" noThreeD="1" sel="1" val="0"/>
</file>

<file path=xl/ctrlProps/ctrlProp6.xml><?xml version="1.0" encoding="utf-8"?>
<formControlPr xmlns="http://schemas.microsoft.com/office/spreadsheetml/2009/9/main" objectType="CheckBox" fmlaLink="$I$49" lockText="1" noThreeD="1"/>
</file>

<file path=xl/ctrlProps/ctrlProp7.xml><?xml version="1.0" encoding="utf-8"?>
<formControlPr xmlns="http://schemas.microsoft.com/office/spreadsheetml/2009/9/main" objectType="CheckBox" fmlaLink="$I$50" lockText="1" noThreeD="1"/>
</file>

<file path=xl/ctrlProps/ctrlProp8.xml><?xml version="1.0" encoding="utf-8"?>
<formControlPr xmlns="http://schemas.microsoft.com/office/spreadsheetml/2009/9/main" objectType="CheckBox" fmlaLink="$I$51" lockText="1" noThreeD="1"/>
</file>

<file path=xl/ctrlProps/ctrlProp9.xml><?xml version="1.0" encoding="utf-8"?>
<formControlPr xmlns="http://schemas.microsoft.com/office/spreadsheetml/2009/9/main" objectType="CheckBox" fmlaLink="$I$55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171450</xdr:colOff>
          <xdr:row>61</xdr:row>
          <xdr:rowOff>19050</xdr:rowOff>
        </xdr:from>
        <xdr:to>
          <xdr:col>2</xdr:col>
          <xdr:colOff>628650</xdr:colOff>
          <xdr:row>68</xdr:row>
          <xdr:rowOff>95250</xdr:rowOff>
        </xdr:to>
        <xdr:sp macro="" textlink="">
          <xdr:nvSpPr>
            <xdr:cNvPr id="1063" name="List Box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34</xdr:row>
          <xdr:rowOff>0</xdr:rowOff>
        </xdr:from>
        <xdr:to>
          <xdr:col>2</xdr:col>
          <xdr:colOff>1809750</xdr:colOff>
          <xdr:row>39</xdr:row>
          <xdr:rowOff>95250</xdr:rowOff>
        </xdr:to>
        <xdr:sp macro="" textlink="">
          <xdr:nvSpPr>
            <xdr:cNvPr id="1067" name="List Box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34</xdr:row>
          <xdr:rowOff>0</xdr:rowOff>
        </xdr:from>
        <xdr:to>
          <xdr:col>4</xdr:col>
          <xdr:colOff>1809750</xdr:colOff>
          <xdr:row>39</xdr:row>
          <xdr:rowOff>95250</xdr:rowOff>
        </xdr:to>
        <xdr:sp macro="" textlink="">
          <xdr:nvSpPr>
            <xdr:cNvPr id="1072" name="List Box 48" hidden="1">
              <a:extLst>
                <a:ext uri="{63B3BB69-23CF-44E3-9099-C40C66FF867C}">
                  <a14:compatExt spid="_x0000_s1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34</xdr:row>
          <xdr:rowOff>0</xdr:rowOff>
        </xdr:from>
        <xdr:to>
          <xdr:col>1</xdr:col>
          <xdr:colOff>1866900</xdr:colOff>
          <xdr:row>39</xdr:row>
          <xdr:rowOff>95250</xdr:rowOff>
        </xdr:to>
        <xdr:sp macro="" textlink="">
          <xdr:nvSpPr>
            <xdr:cNvPr id="1079" name="List Box 55" hidden="1">
              <a:extLst>
                <a:ext uri="{63B3BB69-23CF-44E3-9099-C40C66FF867C}">
                  <a14:compatExt spid="_x0000_s1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34</xdr:row>
          <xdr:rowOff>0</xdr:rowOff>
        </xdr:from>
        <xdr:to>
          <xdr:col>3</xdr:col>
          <xdr:colOff>1809750</xdr:colOff>
          <xdr:row>39</xdr:row>
          <xdr:rowOff>95250</xdr:rowOff>
        </xdr:to>
        <xdr:sp macro="" textlink="">
          <xdr:nvSpPr>
            <xdr:cNvPr id="1080" name="List Box 56" hidden="1">
              <a:extLst>
                <a:ext uri="{63B3BB69-23CF-44E3-9099-C40C66FF867C}">
                  <a14:compatExt spid="_x0000_s1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45</xdr:row>
          <xdr:rowOff>38100</xdr:rowOff>
        </xdr:from>
        <xdr:to>
          <xdr:col>2</xdr:col>
          <xdr:colOff>1333500</xdr:colOff>
          <xdr:row>47</xdr:row>
          <xdr:rowOff>19050</xdr:rowOff>
        </xdr:to>
        <xdr:sp macro="" textlink="">
          <xdr:nvSpPr>
            <xdr:cNvPr id="1096" name="Check Box 72" descr="SHCTL-LUC-PX: shRNA to Luciferase (non-targeting control)" hidden="1">
              <a:extLst>
                <a:ext uri="{63B3BB69-23CF-44E3-9099-C40C66FF867C}">
                  <a14:compatExt spid="_x0000_s10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SGCTL-NT-PX: Non-targeting CRISPR control in Standard Vector *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46</xdr:row>
          <xdr:rowOff>171450</xdr:rowOff>
        </xdr:from>
        <xdr:to>
          <xdr:col>2</xdr:col>
          <xdr:colOff>1676400</xdr:colOff>
          <xdr:row>48</xdr:row>
          <xdr:rowOff>0</xdr:rowOff>
        </xdr:to>
        <xdr:sp macro="" textlink="">
          <xdr:nvSpPr>
            <xdr:cNvPr id="1100" name="Check Box 76" hidden="1">
              <a:extLst>
                <a:ext uri="{63B3BB69-23CF-44E3-9099-C40C66FF867C}">
                  <a14:compatExt spid="_x0000_s1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SGCTL-COP-PX: sgCopGFP (copGFP targeting) in Standard Vector *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47</xdr:row>
          <xdr:rowOff>171450</xdr:rowOff>
        </xdr:from>
        <xdr:to>
          <xdr:col>2</xdr:col>
          <xdr:colOff>1562100</xdr:colOff>
          <xdr:row>49</xdr:row>
          <xdr:rowOff>19050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SGCTL-PCNA-PX: sgPCNA (lethal) in Standard Vector *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48</xdr:row>
          <xdr:rowOff>171450</xdr:rowOff>
        </xdr:from>
        <xdr:to>
          <xdr:col>2</xdr:col>
          <xdr:colOff>1504950</xdr:colOff>
          <xdr:row>50</xdr:row>
          <xdr:rowOff>0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SGCTL-POLR2L-PX: sgPOLR2L (lethal) in Standard Vector *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361950</xdr:colOff>
          <xdr:row>45</xdr:row>
          <xdr:rowOff>19050</xdr:rowOff>
        </xdr:from>
        <xdr:to>
          <xdr:col>5</xdr:col>
          <xdr:colOff>0</xdr:colOff>
          <xdr:row>47</xdr:row>
          <xdr:rowOff>38100</xdr:rowOff>
        </xdr:to>
        <xdr:sp macro="" textlink="">
          <xdr:nvSpPr>
            <xdr:cNvPr id="1112" name="Check Box 88" hidden="1">
              <a:extLst>
                <a:ext uri="{63B3BB69-23CF-44E3-9099-C40C66FF867C}">
                  <a14:compatExt spid="_x0000_s11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CPCP-K2A:  Ready-to-Use Lentiviral Packaging Plasmid Mix (€463/250ug)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361950</xdr:colOff>
          <xdr:row>46</xdr:row>
          <xdr:rowOff>133350</xdr:rowOff>
        </xdr:from>
        <xdr:to>
          <xdr:col>5</xdr:col>
          <xdr:colOff>0</xdr:colOff>
          <xdr:row>48</xdr:row>
          <xdr:rowOff>57150</xdr:rowOff>
        </xdr:to>
        <xdr:sp macro="" textlink="">
          <xdr:nvSpPr>
            <xdr:cNvPr id="1115" name="Check Box 91" hidden="1">
              <a:extLst>
                <a:ext uri="{63B3BB69-23CF-44E3-9099-C40C66FF867C}">
                  <a14:compatExt spid="_x0000_s11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LFVC1:  LentiFuge™ Viral Concentration Reagent (€442/1ml)</a:t>
              </a:r>
            </a:p>
          </xdr:txBody>
        </xdr:sp>
        <xdr:clientData fLocksWithSheet="0"/>
      </xdr:twoCellAnchor>
    </mc:Choice>
    <mc:Fallback/>
  </mc:AlternateContent>
  <xdr:twoCellAnchor>
    <xdr:from>
      <xdr:col>1</xdr:col>
      <xdr:colOff>57151</xdr:colOff>
      <xdr:row>74</xdr:row>
      <xdr:rowOff>28575</xdr:rowOff>
    </xdr:from>
    <xdr:to>
      <xdr:col>3</xdr:col>
      <xdr:colOff>361950</xdr:colOff>
      <xdr:row>77</xdr:row>
      <xdr:rowOff>190500</xdr:rowOff>
    </xdr:to>
    <xdr:sp macro="" textlink="" fLocksText="0">
      <xdr:nvSpPr>
        <xdr:cNvPr id="50" name="TextBox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/>
      </xdr:nvSpPr>
      <xdr:spPr>
        <a:xfrm>
          <a:off x="361951" y="13909675"/>
          <a:ext cx="4775199" cy="771525"/>
        </a:xfrm>
        <a:prstGeom prst="rect">
          <a:avLst/>
        </a:prstGeom>
        <a:solidFill>
          <a:schemeClr val="bg2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>
            <a:effectLst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1400175</xdr:colOff>
          <xdr:row>52</xdr:row>
          <xdr:rowOff>114300</xdr:rowOff>
        </xdr:from>
        <xdr:to>
          <xdr:col>4</xdr:col>
          <xdr:colOff>1800225</xdr:colOff>
          <xdr:row>53</xdr:row>
          <xdr:rowOff>161925</xdr:rowOff>
        </xdr:to>
        <xdr:sp macro="" textlink="">
          <xdr:nvSpPr>
            <xdr:cNvPr id="1119" name="Check Box 95" hidden="1">
              <a:extLst>
                <a:ext uri="{63B3BB69-23CF-44E3-9099-C40C66FF867C}">
                  <a14:compatExt spid="_x0000_s11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Cas9 or dCas9 Expression Plasmid (€416/25 ug)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1104900</xdr:colOff>
          <xdr:row>61</xdr:row>
          <xdr:rowOff>0</xdr:rowOff>
        </xdr:from>
        <xdr:to>
          <xdr:col>3</xdr:col>
          <xdr:colOff>1581150</xdr:colOff>
          <xdr:row>68</xdr:row>
          <xdr:rowOff>95250</xdr:rowOff>
        </xdr:to>
        <xdr:sp macro="" textlink="">
          <xdr:nvSpPr>
            <xdr:cNvPr id="1132" name="List Box 108" hidden="1">
              <a:extLst>
                <a:ext uri="{63B3BB69-23CF-44E3-9099-C40C66FF867C}">
                  <a14:compatExt spid="_x0000_s1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61</xdr:row>
          <xdr:rowOff>0</xdr:rowOff>
        </xdr:from>
        <xdr:to>
          <xdr:col>5</xdr:col>
          <xdr:colOff>628650</xdr:colOff>
          <xdr:row>68</xdr:row>
          <xdr:rowOff>95250</xdr:rowOff>
        </xdr:to>
        <xdr:sp macro="" textlink="">
          <xdr:nvSpPr>
            <xdr:cNvPr id="1133" name="List Box 109" hidden="1">
              <a:extLst>
                <a:ext uri="{63B3BB69-23CF-44E3-9099-C40C66FF867C}">
                  <a14:compatExt spid="_x0000_s11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>
    <xdr:from>
      <xdr:col>3</xdr:col>
      <xdr:colOff>485141</xdr:colOff>
      <xdr:row>74</xdr:row>
      <xdr:rowOff>28575</xdr:rowOff>
    </xdr:from>
    <xdr:to>
      <xdr:col>5</xdr:col>
      <xdr:colOff>933450</xdr:colOff>
      <xdr:row>77</xdr:row>
      <xdr:rowOff>190500</xdr:rowOff>
    </xdr:to>
    <xdr:sp macro="" textlink="" fLocksText="0">
      <xdr:nvSpPr>
        <xdr:cNvPr id="21" name="TextBox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5260341" y="13909675"/>
          <a:ext cx="4842509" cy="771525"/>
        </a:xfrm>
        <a:prstGeom prst="rect">
          <a:avLst/>
        </a:prstGeom>
        <a:solidFill>
          <a:schemeClr val="bg2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>
            <a:effectLst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361950</xdr:colOff>
          <xdr:row>47</xdr:row>
          <xdr:rowOff>171450</xdr:rowOff>
        </xdr:from>
        <xdr:to>
          <xdr:col>5</xdr:col>
          <xdr:colOff>0</xdr:colOff>
          <xdr:row>49</xdr:row>
          <xdr:rowOff>57150</xdr:rowOff>
        </xdr:to>
        <xdr:sp macro="" textlink="">
          <xdr:nvSpPr>
            <xdr:cNvPr id="1139" name="Check Box 115" hidden="1">
              <a:extLst>
                <a:ext uri="{63B3BB69-23CF-44E3-9099-C40C66FF867C}">
                  <a14:compatExt spid="_x0000_s11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CRUTEST: CRISPRuTest™ Cas9 Activity Kit (€1056-15 cell lines)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361950</xdr:colOff>
          <xdr:row>48</xdr:row>
          <xdr:rowOff>171450</xdr:rowOff>
        </xdr:from>
        <xdr:to>
          <xdr:col>5</xdr:col>
          <xdr:colOff>0</xdr:colOff>
          <xdr:row>50</xdr:row>
          <xdr:rowOff>57150</xdr:rowOff>
        </xdr:to>
        <xdr:sp macro="" textlink="">
          <xdr:nvSpPr>
            <xdr:cNvPr id="1146" name="Check Box 122" hidden="1">
              <a:extLst>
                <a:ext uri="{63B3BB69-23CF-44E3-9099-C40C66FF867C}">
                  <a14:compatExt spid="_x0000_s1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CRATEST: CRISPRaTest™ dCas9-Activator Assay Kit (€1056/5-15 cell lines)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361950</xdr:colOff>
          <xdr:row>50</xdr:row>
          <xdr:rowOff>19050</xdr:rowOff>
        </xdr:from>
        <xdr:to>
          <xdr:col>5</xdr:col>
          <xdr:colOff>0</xdr:colOff>
          <xdr:row>51</xdr:row>
          <xdr:rowOff>95250</xdr:rowOff>
        </xdr:to>
        <xdr:sp macro="" textlink="">
          <xdr:nvSpPr>
            <xdr:cNvPr id="1147" name="Check Box 123" hidden="1">
              <a:extLst>
                <a:ext uri="{63B3BB69-23CF-44E3-9099-C40C66FF867C}">
                  <a14:compatExt spid="_x0000_s1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CRITEST: CRISPRiTest™ dCas9-Repressor Assay Kit (€1056/5-10 cell lines)</a:t>
              </a:r>
            </a:p>
          </xdr:txBody>
        </xdr:sp>
        <xdr:clientData fLocksWithSheet="0"/>
      </xdr:twoCellAnchor>
    </mc:Choice>
    <mc:Fallback/>
  </mc:AlternateContent>
  <xdr:twoCellAnchor>
    <xdr:from>
      <xdr:col>4</xdr:col>
      <xdr:colOff>1066809</xdr:colOff>
      <xdr:row>2</xdr:row>
      <xdr:rowOff>107578</xdr:rowOff>
    </xdr:from>
    <xdr:to>
      <xdr:col>5</xdr:col>
      <xdr:colOff>1010283</xdr:colOff>
      <xdr:row>10</xdr:row>
      <xdr:rowOff>133214</xdr:rowOff>
    </xdr:to>
    <xdr:grpSp>
      <xdr:nvGrpSpPr>
        <xdr:cNvPr id="26" name="Gruppieren 25"/>
        <xdr:cNvGrpSpPr/>
      </xdr:nvGrpSpPr>
      <xdr:grpSpPr>
        <a:xfrm>
          <a:off x="7115184" y="498103"/>
          <a:ext cx="1905624" cy="1644886"/>
          <a:chOff x="7695119" y="544274"/>
          <a:chExt cx="1946093" cy="1567565"/>
        </a:xfrm>
      </xdr:grpSpPr>
      <xdr:sp macro="" textlink="">
        <xdr:nvSpPr>
          <xdr:cNvPr id="27" name="TextBox 18">
            <a:extLst>
              <a:ext uri="{FF2B5EF4-FFF2-40B4-BE49-F238E27FC236}">
                <a16:creationId xmlns:a16="http://schemas.microsoft.com/office/drawing/2014/main" id="{00000000-0008-0000-0000-000013000000}"/>
              </a:ext>
            </a:extLst>
          </xdr:cNvPr>
          <xdr:cNvSpPr txBox="1"/>
        </xdr:nvSpPr>
        <xdr:spPr>
          <a:xfrm>
            <a:off x="7695119" y="986438"/>
            <a:ext cx="1946093" cy="1125401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100" b="0" i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BioCat GmbH</a:t>
            </a:r>
            <a:endParaRPr lang="de-DE" sz="1000">
              <a:effectLst/>
            </a:endParaRPr>
          </a:p>
          <a:p>
            <a:r>
              <a:rPr lang="en-US" sz="1100" b="0" i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Im Neuenheimer</a:t>
            </a:r>
            <a:r>
              <a:rPr lang="en-US" sz="1100" b="0" i="0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 </a:t>
            </a:r>
            <a:r>
              <a:rPr lang="en-US" sz="1100" b="0" i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Feld 584</a:t>
            </a:r>
            <a:endParaRPr lang="de-DE" sz="1000">
              <a:effectLst/>
            </a:endParaRPr>
          </a:p>
          <a:p>
            <a:r>
              <a:rPr lang="en-US" sz="1100" b="0" i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D-69120 Heidelberg</a:t>
            </a:r>
            <a:endParaRPr lang="de-DE" sz="1000">
              <a:effectLst/>
            </a:endParaRPr>
          </a:p>
          <a:p>
            <a:r>
              <a:rPr lang="en-US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Tel.: +49 6221 7141516</a:t>
            </a:r>
            <a:endParaRPr lang="de-DE" sz="1000">
              <a:effectLst/>
            </a:endParaRPr>
          </a:p>
          <a:p>
            <a:r>
              <a:rPr lang="en-US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info@biocat.com</a:t>
            </a:r>
            <a:endParaRPr lang="de-DE" sz="1000">
              <a:effectLst/>
            </a:endParaRPr>
          </a:p>
          <a:p>
            <a:r>
              <a:rPr lang="en-US" sz="1100" b="0" i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www.biocat.com</a:t>
            </a:r>
            <a:r>
              <a:rPr lang="en-US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 </a:t>
            </a:r>
            <a:endParaRPr lang="de-DE" sz="1000">
              <a:effectLst/>
            </a:endParaRPr>
          </a:p>
          <a:p>
            <a:endParaRPr lang="en-US" sz="1000"/>
          </a:p>
        </xdr:txBody>
      </xdr:sp>
      <xdr:pic>
        <xdr:nvPicPr>
          <xdr:cNvPr id="28" name="Grafik 27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775625" y="544274"/>
            <a:ext cx="1415653" cy="348607"/>
          </a:xfrm>
          <a:prstGeom prst="rect">
            <a:avLst/>
          </a:prstGeom>
        </xdr:spPr>
      </xdr:pic>
    </xdr:grpSp>
    <xdr:clientData/>
  </xdr:twoCellAnchor>
  <xdr:twoCellAnchor>
    <xdr:from>
      <xdr:col>3</xdr:col>
      <xdr:colOff>1219199</xdr:colOff>
      <xdr:row>80</xdr:row>
      <xdr:rowOff>76200</xdr:rowOff>
    </xdr:from>
    <xdr:to>
      <xdr:col>5</xdr:col>
      <xdr:colOff>889633</xdr:colOff>
      <xdr:row>88</xdr:row>
      <xdr:rowOff>201024</xdr:rowOff>
    </xdr:to>
    <xdr:sp macro="" textlink="">
      <xdr:nvSpPr>
        <xdr:cNvPr id="29" name="TextBox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5508170" y="14358257"/>
          <a:ext cx="3621949" cy="126782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pPr eaLnBrk="1" fontAlgn="auto" latinLnBrk="0" hangingPunct="1"/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** Send completed form and Purchase Order to </a:t>
          </a:r>
          <a:r>
            <a:rPr lang="en-US" sz="1100" b="1" i="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info@biocat.com</a:t>
          </a:r>
          <a:r>
            <a:rPr lang="en-US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or FAX to +49 6221 7141529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to place order. </a:t>
          </a:r>
        </a:p>
        <a:p>
          <a:pPr eaLnBrk="1" fontAlgn="auto" latinLnBrk="0" hangingPunct="1"/>
          <a:endParaRPr lang="de-DE" sz="1400">
            <a:effectLst/>
          </a:endParaRPr>
        </a:p>
        <a:p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** Calculated price is an estimate.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You will receive price confirmation when order is placed.</a:t>
          </a:r>
          <a:endParaRPr lang="de-DE" sz="1400">
            <a:effectLst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L90"/>
  <sheetViews>
    <sheetView showGridLines="0" tabSelected="1" zoomScaleNormal="100" workbookViewId="0">
      <selection activeCell="I1" sqref="I1:I1048576"/>
    </sheetView>
  </sheetViews>
  <sheetFormatPr baseColWidth="10" defaultColWidth="8.7109375" defaultRowHeight="15"/>
  <cols>
    <col min="1" max="1" width="4" customWidth="1"/>
    <col min="2" max="2" width="29.42578125" customWidth="1"/>
    <col min="3" max="3" width="29.140625" customWidth="1"/>
    <col min="4" max="4" width="28.140625" customWidth="1"/>
    <col min="5" max="5" width="29.42578125" style="5" customWidth="1"/>
    <col min="6" max="6" width="15.7109375" customWidth="1"/>
    <col min="7" max="7" width="4.140625" customWidth="1"/>
    <col min="8" max="8" width="18" style="16" customWidth="1"/>
    <col min="9" max="9" width="11.28515625" style="61" hidden="1" customWidth="1"/>
    <col min="10" max="10" width="21.140625" customWidth="1"/>
    <col min="11" max="12" width="9.140625" customWidth="1"/>
  </cols>
  <sheetData>
    <row r="1" spans="1:9" ht="23.25">
      <c r="A1" s="164" t="s">
        <v>121</v>
      </c>
      <c r="B1" s="164"/>
      <c r="C1" s="164"/>
      <c r="D1" s="164"/>
      <c r="E1" s="164"/>
      <c r="F1" s="164"/>
    </row>
    <row r="2" spans="1:9" ht="7.9" customHeight="1">
      <c r="A2" s="46"/>
      <c r="E2" s="47"/>
    </row>
    <row r="3" spans="1:9" ht="18" customHeight="1">
      <c r="A3" s="66"/>
      <c r="B3" s="137" t="s">
        <v>73</v>
      </c>
      <c r="E3" s="67"/>
      <c r="F3" s="45"/>
    </row>
    <row r="4" spans="1:9">
      <c r="B4" s="165" t="s">
        <v>12</v>
      </c>
      <c r="C4" s="165"/>
      <c r="D4" s="165"/>
      <c r="F4" s="44"/>
      <c r="G4" s="7"/>
      <c r="H4" s="11"/>
    </row>
    <row r="5" spans="1:9" ht="15.75">
      <c r="B5" s="4" t="s">
        <v>15</v>
      </c>
      <c r="C5" s="170"/>
      <c r="D5" s="170"/>
      <c r="E5" s="12"/>
      <c r="F5" s="13"/>
      <c r="G5" s="13"/>
      <c r="H5" s="13"/>
    </row>
    <row r="6" spans="1:9" ht="15.75">
      <c r="B6" s="4" t="s">
        <v>63</v>
      </c>
      <c r="C6" s="170"/>
      <c r="D6" s="170"/>
      <c r="E6" s="12"/>
      <c r="F6" s="13"/>
      <c r="G6" s="13"/>
      <c r="H6" s="13"/>
    </row>
    <row r="7" spans="1:9" ht="15.75">
      <c r="B7" s="4" t="s">
        <v>75</v>
      </c>
      <c r="C7" s="170"/>
      <c r="D7" s="170"/>
      <c r="E7" s="12"/>
      <c r="F7" s="13"/>
      <c r="G7" s="13"/>
      <c r="H7" s="13"/>
    </row>
    <row r="8" spans="1:9" ht="15.75">
      <c r="B8" s="4" t="s">
        <v>76</v>
      </c>
      <c r="C8" s="170"/>
      <c r="D8" s="170"/>
      <c r="E8" s="12"/>
      <c r="F8" s="13"/>
      <c r="G8" s="13"/>
      <c r="H8" s="13"/>
    </row>
    <row r="9" spans="1:9" ht="15.75">
      <c r="B9" s="4" t="s">
        <v>77</v>
      </c>
      <c r="C9" s="170"/>
      <c r="D9" s="170"/>
      <c r="E9" s="147"/>
      <c r="F9" s="13"/>
      <c r="G9" s="13"/>
      <c r="H9" s="13"/>
    </row>
    <row r="10" spans="1:9" ht="15.75">
      <c r="B10" s="4" t="s">
        <v>0</v>
      </c>
      <c r="C10" s="170"/>
      <c r="D10" s="170"/>
      <c r="E10" s="147"/>
      <c r="F10" s="13"/>
      <c r="G10" s="13"/>
      <c r="H10" s="13"/>
    </row>
    <row r="11" spans="1:9" ht="15.75">
      <c r="B11" s="4" t="s">
        <v>1</v>
      </c>
      <c r="C11" s="171"/>
      <c r="D11" s="172"/>
      <c r="E11" s="14"/>
      <c r="F11" s="13"/>
      <c r="G11" s="13"/>
      <c r="H11" s="13"/>
    </row>
    <row r="12" spans="1:9" ht="15.75">
      <c r="B12" s="4" t="s">
        <v>132</v>
      </c>
      <c r="C12" s="170"/>
      <c r="D12" s="170"/>
      <c r="E12" s="103"/>
      <c r="F12" s="101" t="s">
        <v>154</v>
      </c>
      <c r="G12" s="13"/>
      <c r="H12" s="13"/>
    </row>
    <row r="13" spans="1:9" ht="6" customHeight="1" thickBot="1">
      <c r="E13" s="15"/>
      <c r="F13" s="13"/>
      <c r="G13" s="13"/>
      <c r="H13" s="13"/>
    </row>
    <row r="14" spans="1:9" ht="18.75">
      <c r="B14" s="33" t="s">
        <v>67</v>
      </c>
      <c r="C14" s="17"/>
      <c r="D14" s="17"/>
      <c r="E14" s="27"/>
      <c r="F14" s="18"/>
      <c r="G14" s="8"/>
    </row>
    <row r="15" spans="1:9" s="6" customFormat="1">
      <c r="B15" s="124" t="s">
        <v>16</v>
      </c>
      <c r="C15" s="125" t="s">
        <v>119</v>
      </c>
      <c r="D15" s="125" t="s">
        <v>62</v>
      </c>
      <c r="E15" s="126" t="s">
        <v>131</v>
      </c>
      <c r="F15" s="127" t="s">
        <v>130</v>
      </c>
      <c r="G15" s="43"/>
      <c r="H15" s="36"/>
      <c r="I15" s="62"/>
    </row>
    <row r="16" spans="1:9">
      <c r="B16" s="52"/>
      <c r="C16" s="53"/>
      <c r="D16" s="53"/>
      <c r="E16" s="54"/>
      <c r="F16" s="110"/>
      <c r="G16" s="8"/>
      <c r="I16" s="63">
        <f t="shared" ref="I16:I25" si="0">IF(B16&lt;&gt;0,1,0)</f>
        <v>0</v>
      </c>
    </row>
    <row r="17" spans="2:10">
      <c r="B17" s="52"/>
      <c r="C17" s="53"/>
      <c r="D17" s="53"/>
      <c r="E17" s="54"/>
      <c r="F17" s="110"/>
      <c r="G17" s="8"/>
      <c r="I17" s="63">
        <f t="shared" si="0"/>
        <v>0</v>
      </c>
    </row>
    <row r="18" spans="2:10">
      <c r="B18" s="52"/>
      <c r="C18" s="53"/>
      <c r="D18" s="53"/>
      <c r="E18" s="54"/>
      <c r="F18" s="110"/>
      <c r="G18" s="8"/>
      <c r="I18" s="63">
        <f t="shared" si="0"/>
        <v>0</v>
      </c>
    </row>
    <row r="19" spans="2:10">
      <c r="B19" s="52"/>
      <c r="C19" s="53"/>
      <c r="D19" s="53"/>
      <c r="E19" s="54"/>
      <c r="F19" s="110"/>
      <c r="G19" s="8"/>
      <c r="I19" s="63">
        <f t="shared" si="0"/>
        <v>0</v>
      </c>
    </row>
    <row r="20" spans="2:10">
      <c r="B20" s="52"/>
      <c r="C20" s="53"/>
      <c r="D20" s="53"/>
      <c r="E20" s="54"/>
      <c r="F20" s="110"/>
      <c r="G20" s="8"/>
      <c r="I20" s="63">
        <f t="shared" si="0"/>
        <v>0</v>
      </c>
    </row>
    <row r="21" spans="2:10">
      <c r="B21" s="52"/>
      <c r="C21" s="53"/>
      <c r="D21" s="53"/>
      <c r="E21" s="54"/>
      <c r="F21" s="110"/>
      <c r="G21" s="8"/>
      <c r="I21" s="63">
        <f t="shared" si="0"/>
        <v>0</v>
      </c>
    </row>
    <row r="22" spans="2:10">
      <c r="B22" s="52"/>
      <c r="C22" s="53"/>
      <c r="D22" s="53"/>
      <c r="E22" s="54"/>
      <c r="F22" s="110"/>
      <c r="G22" s="8"/>
      <c r="I22" s="63">
        <f t="shared" si="0"/>
        <v>0</v>
      </c>
    </row>
    <row r="23" spans="2:10">
      <c r="B23" s="52"/>
      <c r="C23" s="53"/>
      <c r="D23" s="53"/>
      <c r="E23" s="54"/>
      <c r="F23" s="110"/>
      <c r="G23" s="8"/>
      <c r="I23" s="63">
        <f t="shared" si="0"/>
        <v>0</v>
      </c>
    </row>
    <row r="24" spans="2:10" ht="15.75">
      <c r="B24" s="52"/>
      <c r="C24" s="53"/>
      <c r="D24" s="53"/>
      <c r="E24" s="54"/>
      <c r="F24" s="110"/>
      <c r="G24" s="8"/>
      <c r="I24" s="63">
        <f t="shared" si="0"/>
        <v>0</v>
      </c>
      <c r="J24" s="12"/>
    </row>
    <row r="25" spans="2:10" ht="15.75">
      <c r="B25" s="52"/>
      <c r="C25" s="53"/>
      <c r="D25" s="53"/>
      <c r="E25" s="54"/>
      <c r="F25" s="110"/>
      <c r="G25" s="8"/>
      <c r="I25" s="63">
        <f t="shared" si="0"/>
        <v>0</v>
      </c>
      <c r="J25" s="14"/>
    </row>
    <row r="26" spans="2:10" ht="16.5">
      <c r="B26" s="97" t="s">
        <v>13</v>
      </c>
      <c r="C26" s="98">
        <f>+SUM(I16:I25)</f>
        <v>0</v>
      </c>
      <c r="D26" s="99"/>
      <c r="E26" s="99" t="s">
        <v>27</v>
      </c>
      <c r="F26" s="111">
        <f>+SUM(F16:F25)</f>
        <v>0</v>
      </c>
      <c r="G26" s="8"/>
      <c r="J26" s="15"/>
    </row>
    <row r="27" spans="2:10" ht="5.25" customHeight="1">
      <c r="B27" s="28"/>
      <c r="C27" s="8"/>
      <c r="D27" s="8"/>
      <c r="E27" s="44"/>
      <c r="F27" s="19"/>
      <c r="G27" s="8"/>
    </row>
    <row r="28" spans="2:10" ht="16.5" thickBot="1">
      <c r="B28" s="49" t="s">
        <v>29</v>
      </c>
      <c r="C28" s="148">
        <f>IFERROR(CHOOSE(I28,PRODUCT(F26,I30),PRODUCT(F26,I31),PRODUCT(F26,I32),PRODUCT(F26,I33),PRODUCT(F26,I34),PRODUCT(F26,I35)),0)</f>
        <v>0</v>
      </c>
      <c r="D28" s="22"/>
      <c r="E28" s="85"/>
      <c r="F28" s="112" t="s">
        <v>139</v>
      </c>
      <c r="G28" s="8"/>
      <c r="I28" s="63">
        <f>IF(F26=0,0,IF(AND(F26&gt;0,F26&lt;4),1,IF(AND(F26&gt;3,F26&lt;8),2,IF(AND(F26&gt;7,F26&lt;15),3,IF(AND(F26&gt;14,F26&lt;30),4,IF(AND(F26&gt;29,F26&lt;50),5,IF((F26&gt;49),5,"error")))))))</f>
        <v>0</v>
      </c>
    </row>
    <row r="29" spans="2:10" ht="4.9000000000000004" customHeight="1" thickBot="1"/>
    <row r="30" spans="2:10" ht="21">
      <c r="B30" s="33" t="s">
        <v>61</v>
      </c>
      <c r="C30" s="17"/>
      <c r="D30" s="17"/>
      <c r="E30" s="27"/>
      <c r="F30" s="18"/>
      <c r="G30" s="8"/>
      <c r="H30" s="37"/>
      <c r="I30" s="151">
        <v>417</v>
      </c>
    </row>
    <row r="31" spans="2:10" ht="15.75">
      <c r="B31" s="28"/>
      <c r="C31" s="8"/>
      <c r="D31" s="8"/>
      <c r="E31" s="7"/>
      <c r="F31" s="19"/>
      <c r="G31" s="8"/>
      <c r="H31" s="37"/>
      <c r="I31" s="151">
        <v>359</v>
      </c>
    </row>
    <row r="32" spans="2:10" ht="16.5">
      <c r="B32" s="118" t="s">
        <v>17</v>
      </c>
      <c r="C32" s="167" t="s">
        <v>118</v>
      </c>
      <c r="D32" s="168"/>
      <c r="E32" s="7"/>
      <c r="F32" s="19"/>
      <c r="G32" s="8"/>
      <c r="H32" s="37"/>
      <c r="I32" s="151">
        <v>317</v>
      </c>
    </row>
    <row r="33" spans="2:12" ht="15.75">
      <c r="B33" s="28"/>
      <c r="C33" s="8"/>
      <c r="D33" s="8"/>
      <c r="E33" s="7"/>
      <c r="F33" s="19"/>
      <c r="G33" s="8"/>
      <c r="H33" s="37"/>
      <c r="I33" s="151">
        <v>275</v>
      </c>
    </row>
    <row r="34" spans="2:12" s="2" customFormat="1" ht="15.75">
      <c r="B34" s="119" t="s">
        <v>74</v>
      </c>
      <c r="C34" s="120" t="s">
        <v>9</v>
      </c>
      <c r="D34" s="120" t="s">
        <v>10</v>
      </c>
      <c r="E34" s="120" t="s">
        <v>11</v>
      </c>
      <c r="F34" s="121"/>
      <c r="G34" s="122"/>
      <c r="H34" s="123"/>
      <c r="I34" s="151">
        <v>249</v>
      </c>
    </row>
    <row r="35" spans="2:12" ht="15.75">
      <c r="B35" s="28"/>
      <c r="C35" s="23"/>
      <c r="D35" s="8"/>
      <c r="E35" s="7"/>
      <c r="F35" s="19"/>
      <c r="G35" s="8"/>
      <c r="H35" s="37"/>
      <c r="I35" s="151">
        <v>232</v>
      </c>
    </row>
    <row r="36" spans="2:12">
      <c r="B36" s="34"/>
      <c r="C36" s="8"/>
      <c r="D36" s="8"/>
      <c r="E36" s="7"/>
      <c r="F36" s="70"/>
      <c r="G36" s="8"/>
      <c r="H36" s="37"/>
    </row>
    <row r="37" spans="2:12" s="5" customFormat="1">
      <c r="B37" s="56">
        <v>1</v>
      </c>
      <c r="C37" s="57">
        <v>1</v>
      </c>
      <c r="D37" s="57">
        <v>1</v>
      </c>
      <c r="E37" s="57">
        <v>1</v>
      </c>
      <c r="F37" s="25"/>
      <c r="G37" s="7"/>
      <c r="H37" s="11"/>
      <c r="I37" s="159">
        <v>463</v>
      </c>
    </row>
    <row r="38" spans="2:12" s="5" customFormat="1">
      <c r="B38" s="56"/>
      <c r="C38" s="57"/>
      <c r="D38" s="57"/>
      <c r="E38" s="57"/>
      <c r="F38" s="25"/>
      <c r="G38" s="44"/>
      <c r="H38" s="11"/>
      <c r="I38" s="159">
        <v>442</v>
      </c>
    </row>
    <row r="39" spans="2:12" s="5" customFormat="1">
      <c r="B39" s="56"/>
      <c r="C39" s="57"/>
      <c r="D39" s="57"/>
      <c r="E39" s="57"/>
      <c r="F39" s="25"/>
      <c r="G39" s="44"/>
      <c r="H39" s="11"/>
      <c r="I39" s="159">
        <v>416</v>
      </c>
    </row>
    <row r="40" spans="2:12" s="132" customFormat="1" ht="25.9" customHeight="1">
      <c r="B40" s="128" t="str">
        <f>INDEX(Plasmid_Type,$B$37)</f>
        <v>pRSG-U6-(sgRNA)</v>
      </c>
      <c r="C40" s="129" t="str">
        <f>INDEX(Plasmid_Selection_Markers,$C$37)</f>
        <v>-Puro</v>
      </c>
      <c r="D40" s="129" t="str">
        <f>INDEX(Plasmid_Fluorescent_Markers,$D$37)</f>
        <v>-RFP</v>
      </c>
      <c r="E40" s="129" t="str">
        <f>INDEX(Plasmid_Promoters,$E$37)</f>
        <v>-UbiC</v>
      </c>
      <c r="F40" s="130"/>
      <c r="G40" s="129"/>
      <c r="H40" s="131"/>
      <c r="I40" s="160">
        <v>1056</v>
      </c>
    </row>
    <row r="41" spans="2:12" ht="4.9000000000000004" customHeight="1">
      <c r="B41" s="69"/>
      <c r="C41" s="8"/>
      <c r="D41" s="8"/>
      <c r="E41" s="7"/>
      <c r="F41" s="19"/>
      <c r="G41" s="8"/>
      <c r="H41" s="37"/>
      <c r="I41" s="160">
        <v>1056</v>
      </c>
    </row>
    <row r="42" spans="2:12">
      <c r="B42" s="89" t="s">
        <v>70</v>
      </c>
      <c r="C42" s="8"/>
      <c r="D42" s="8"/>
      <c r="E42" s="7"/>
      <c r="F42" s="19"/>
      <c r="G42" s="8"/>
      <c r="H42" s="37"/>
      <c r="I42" s="160">
        <v>1056</v>
      </c>
    </row>
    <row r="43" spans="2:12" ht="15.75" thickBot="1">
      <c r="B43" s="90" t="s">
        <v>14</v>
      </c>
      <c r="C43" s="169" t="str">
        <f>IF(OR($C$32=INDEX(sgRNA_Vectors,1),ISBLANK($C$32)),CONCATENATE(B40,E40,(IF($B$37=2,"-TetR","")),D40,C40),'CRISPR 2-vector'!C32)</f>
        <v>pRSG-U6-(sgRNA)-UbiC-RFP-Puro</v>
      </c>
      <c r="D43" s="169"/>
      <c r="E43" s="91" t="str">
        <f>IF(OR($C$32=INDEX(sgRNA_Vectors,1),ISBLANK($C$32)),"&lt;-- Vector Features", "&lt;-- Predefined Vector Chosen from List")</f>
        <v>&lt;-- Vector Features</v>
      </c>
      <c r="F43" s="92"/>
      <c r="G43" s="7"/>
      <c r="H43" s="11"/>
    </row>
    <row r="44" spans="2:12" ht="4.9000000000000004" customHeight="1" thickBot="1">
      <c r="B44" s="9"/>
      <c r="F44" s="5"/>
      <c r="G44" s="5"/>
      <c r="H44" s="38"/>
    </row>
    <row r="45" spans="2:12" ht="18.75">
      <c r="B45" s="33" t="s">
        <v>26</v>
      </c>
      <c r="C45" s="17"/>
      <c r="D45" s="17"/>
      <c r="E45" s="27"/>
      <c r="F45" s="106" t="s">
        <v>126</v>
      </c>
      <c r="G45" s="8"/>
      <c r="H45" s="37"/>
    </row>
    <row r="46" spans="2:12" ht="5.25" customHeight="1">
      <c r="B46" s="28"/>
      <c r="C46" s="23"/>
      <c r="D46" s="8"/>
      <c r="E46" s="44"/>
      <c r="F46" s="19"/>
      <c r="G46" s="8"/>
      <c r="H46" s="37"/>
      <c r="L46" s="5"/>
    </row>
    <row r="47" spans="2:12">
      <c r="B47" s="28"/>
      <c r="C47" s="149" t="str">
        <f>IF(I48,416,"")</f>
        <v/>
      </c>
      <c r="D47" s="81"/>
      <c r="E47" s="44"/>
      <c r="F47" s="55">
        <f>IF($I$55,1,0)</f>
        <v>0</v>
      </c>
      <c r="G47" s="8"/>
      <c r="H47" s="37"/>
      <c r="I47" s="61" t="b">
        <v>0</v>
      </c>
      <c r="L47" s="5"/>
    </row>
    <row r="48" spans="2:12">
      <c r="B48" s="28"/>
      <c r="C48" s="150" t="str">
        <f>IF(I49,416,"")</f>
        <v/>
      </c>
      <c r="D48" s="81"/>
      <c r="E48" s="44"/>
      <c r="F48" s="55">
        <f>IF($I$56,1,0)</f>
        <v>0</v>
      </c>
      <c r="G48" s="8"/>
      <c r="H48" s="37"/>
      <c r="I48" s="61" t="b">
        <v>0</v>
      </c>
      <c r="L48" s="5"/>
    </row>
    <row r="49" spans="2:12">
      <c r="B49" s="28"/>
      <c r="C49" s="150" t="str">
        <f>IF(I50,416,"")</f>
        <v/>
      </c>
      <c r="D49" s="81"/>
      <c r="E49" s="44"/>
      <c r="F49" s="55">
        <f>IF($I$57,1,0)</f>
        <v>0</v>
      </c>
      <c r="G49" s="8"/>
      <c r="H49" s="37"/>
      <c r="I49" s="61" t="b">
        <v>0</v>
      </c>
      <c r="L49" s="5"/>
    </row>
    <row r="50" spans="2:12">
      <c r="B50" s="28"/>
      <c r="C50" s="150" t="str">
        <f>IF(I51,416,"")</f>
        <v/>
      </c>
      <c r="D50" s="81"/>
      <c r="E50" s="30"/>
      <c r="F50" s="55">
        <f>IF($I$58,1,0)</f>
        <v>0</v>
      </c>
      <c r="G50" s="8"/>
      <c r="H50" s="37"/>
      <c r="I50" s="61" t="b">
        <v>0</v>
      </c>
      <c r="L50" s="5"/>
    </row>
    <row r="51" spans="2:12">
      <c r="B51" s="88"/>
      <c r="C51" s="23"/>
      <c r="D51" s="81"/>
      <c r="E51" s="30"/>
      <c r="F51" s="55">
        <f>IF($I$59,1,0)</f>
        <v>0</v>
      </c>
      <c r="G51" s="8"/>
      <c r="H51" s="37"/>
      <c r="I51" s="61" t="b">
        <v>0</v>
      </c>
    </row>
    <row r="52" spans="2:12">
      <c r="B52" s="88"/>
      <c r="C52" s="23"/>
      <c r="D52" s="81"/>
      <c r="E52" s="30"/>
      <c r="F52" s="95"/>
      <c r="G52" s="8"/>
      <c r="H52" s="37"/>
    </row>
    <row r="53" spans="2:12">
      <c r="B53" s="105"/>
      <c r="C53" s="23"/>
      <c r="D53" s="81"/>
      <c r="E53" s="30"/>
      <c r="F53" s="95"/>
      <c r="G53" s="8"/>
      <c r="H53" s="37"/>
    </row>
    <row r="54" spans="2:12">
      <c r="B54" s="88"/>
      <c r="C54" s="23"/>
      <c r="D54" s="29"/>
      <c r="E54" s="44"/>
      <c r="F54" s="19"/>
      <c r="G54" s="8"/>
      <c r="H54" s="37"/>
    </row>
    <row r="55" spans="2:12" ht="15.75">
      <c r="B55" s="118" t="s">
        <v>33</v>
      </c>
      <c r="C55" s="98">
        <f>COUNT(C46:C52)</f>
        <v>0</v>
      </c>
      <c r="D55" s="8"/>
      <c r="E55" s="30" t="str">
        <f>+IF(I60,"Select Cas9/dCas9 Plasmid (Blast is default):","")</f>
        <v/>
      </c>
      <c r="F55" s="109"/>
      <c r="G55" s="8"/>
      <c r="H55" s="37"/>
      <c r="I55" s="61" t="b">
        <v>0</v>
      </c>
    </row>
    <row r="56" spans="2:12" ht="6" customHeight="1">
      <c r="B56" s="28"/>
      <c r="C56" s="23"/>
      <c r="D56" s="29"/>
      <c r="E56" s="44"/>
      <c r="F56" s="19"/>
      <c r="G56" s="8"/>
      <c r="H56" s="37"/>
      <c r="I56" s="61" t="b">
        <v>0</v>
      </c>
    </row>
    <row r="57" spans="2:12" ht="16.5" thickBot="1">
      <c r="B57" s="49" t="s">
        <v>28</v>
      </c>
      <c r="C57" s="148">
        <f>+SUM(C47:C51)+IF($I$55,(I37*F47),0)+IF($I$56,(I38*F48),0)+IF($I$57,(I40*F49),0)+IF($I$58,(I41*F50),0)+IF($I$59,(I42*F51),0)+IF($I$60,I39,0)</f>
        <v>0</v>
      </c>
      <c r="D57" s="48"/>
      <c r="E57" s="87" t="str">
        <f>+IF(I60,"Cat#:","")</f>
        <v/>
      </c>
      <c r="F57" s="86" t="str">
        <f>IFERROR(IF(F55&lt;&gt;"",VLOOKUP(F55,Sheet2!A35:B44,2,FALSE),""),"")</f>
        <v/>
      </c>
      <c r="G57" s="8"/>
      <c r="H57" s="37"/>
      <c r="I57" s="61" t="b">
        <v>0</v>
      </c>
    </row>
    <row r="58" spans="2:12" ht="4.9000000000000004" customHeight="1" thickBot="1">
      <c r="B58" s="8"/>
      <c r="C58" s="23"/>
      <c r="D58" s="8"/>
      <c r="E58" s="23"/>
      <c r="F58" s="11"/>
      <c r="G58" s="11"/>
      <c r="H58" s="11"/>
      <c r="I58" s="100" t="b">
        <v>0</v>
      </c>
      <c r="J58" s="8"/>
    </row>
    <row r="59" spans="2:12" ht="18.75">
      <c r="B59" s="33" t="s">
        <v>55</v>
      </c>
      <c r="C59" s="17"/>
      <c r="D59" s="17"/>
      <c r="E59" s="27"/>
      <c r="F59" s="18"/>
      <c r="G59" s="8"/>
      <c r="H59" s="37"/>
      <c r="I59" s="100" t="b">
        <v>0</v>
      </c>
    </row>
    <row r="60" spans="2:12" ht="6" customHeight="1">
      <c r="B60" s="28"/>
      <c r="C60" s="8"/>
      <c r="D60" s="8"/>
      <c r="E60" s="44"/>
      <c r="F60" s="19"/>
      <c r="G60" s="8"/>
      <c r="H60" s="37"/>
      <c r="I60" s="100" t="b">
        <v>0</v>
      </c>
    </row>
    <row r="61" spans="2:12" s="114" customFormat="1" ht="15.75">
      <c r="B61" s="119" t="s">
        <v>134</v>
      </c>
      <c r="C61" s="166" t="s">
        <v>133</v>
      </c>
      <c r="D61" s="166"/>
      <c r="E61" s="120" t="s">
        <v>135</v>
      </c>
      <c r="F61" s="115"/>
      <c r="G61" s="113"/>
      <c r="H61" s="116"/>
      <c r="I61" s="117" t="b">
        <v>0</v>
      </c>
    </row>
    <row r="62" spans="2:12">
      <c r="B62" s="28"/>
      <c r="C62" s="8"/>
      <c r="D62" s="8"/>
      <c r="E62" s="44"/>
      <c r="F62" s="19"/>
      <c r="G62" s="8"/>
      <c r="H62" s="37"/>
      <c r="I62" s="63">
        <f>F26</f>
        <v>0</v>
      </c>
    </row>
    <row r="63" spans="2:12">
      <c r="B63" s="28"/>
      <c r="C63" s="8"/>
      <c r="D63" s="8"/>
      <c r="E63" s="44"/>
      <c r="F63" s="19"/>
      <c r="G63" s="8"/>
      <c r="H63" s="37"/>
      <c r="I63" s="63">
        <f>+C55</f>
        <v>0</v>
      </c>
    </row>
    <row r="64" spans="2:12">
      <c r="B64" s="28"/>
      <c r="C64" s="8"/>
      <c r="D64" s="8"/>
      <c r="E64" s="44"/>
      <c r="F64" s="19"/>
      <c r="G64" s="8"/>
      <c r="H64" s="37"/>
      <c r="I64" s="63"/>
    </row>
    <row r="65" spans="2:9" ht="15.75">
      <c r="B65" s="56">
        <v>1</v>
      </c>
      <c r="C65" s="8"/>
      <c r="D65" s="58">
        <v>1</v>
      </c>
      <c r="E65" s="59">
        <v>1</v>
      </c>
      <c r="F65" s="60"/>
      <c r="G65" s="10"/>
      <c r="H65" s="10"/>
      <c r="I65" s="63"/>
    </row>
    <row r="66" spans="2:9" ht="15.75">
      <c r="B66" s="28"/>
      <c r="C66" s="8"/>
      <c r="D66" s="8"/>
      <c r="E66" s="44"/>
      <c r="F66" s="31"/>
      <c r="G66" s="10"/>
      <c r="H66" s="10"/>
      <c r="I66" s="63"/>
    </row>
    <row r="67" spans="2:9" ht="15.75">
      <c r="B67" s="28"/>
      <c r="C67" s="8"/>
      <c r="D67" s="8"/>
      <c r="E67" s="44"/>
      <c r="F67" s="31"/>
      <c r="G67" s="10"/>
      <c r="H67" s="10"/>
      <c r="I67" s="64"/>
    </row>
    <row r="68" spans="2:9" ht="15.75">
      <c r="B68" s="28"/>
      <c r="C68" s="8"/>
      <c r="D68" s="8"/>
      <c r="E68" s="44"/>
      <c r="F68" s="31"/>
      <c r="G68" s="10"/>
      <c r="H68" s="10"/>
      <c r="I68" s="64"/>
    </row>
    <row r="69" spans="2:9" s="104" customFormat="1" ht="30" customHeight="1">
      <c r="B69" s="152">
        <f>$I$62*CHOOSE($B$65,Sheet2!$D$25,Sheet2!$D$26,Sheet2!$D$27,Sheet2!$D$28,Sheet2!$D$29,Sheet2!$D$30,Sheet2!$D$31,"error")</f>
        <v>0</v>
      </c>
      <c r="C69" s="133"/>
      <c r="D69" s="157" t="str">
        <f>IF($I$63&gt;0,PRODUCT($I$63,CHOOSE($D$65,Sheet2!$D$25,Sheet2!$D$26,Sheet2!$D$27,Sheet2!$D$28,Sheet2!$D$29,Sheet2!$D$30,Sheet2!$D$31,"error")),"No Controls Ordered")</f>
        <v>No Controls Ordered</v>
      </c>
      <c r="E69" s="158" t="str">
        <f>IF(I60,CHOOSE($E$65,Sheet2!$E$25,Sheet2!$E$26,Sheet2!$E$27,Sheet2!$E$28,Sheet2!$E$29,Sheet2!$E$30,Sheet2!$E$31,"error"),"Cas9 Plasmid Not Ordered")</f>
        <v>Cas9 Plasmid Not Ordered</v>
      </c>
      <c r="F69" s="134"/>
      <c r="G69" s="135"/>
      <c r="H69" s="135"/>
      <c r="I69" s="136"/>
    </row>
    <row r="70" spans="2:9" ht="7.9" customHeight="1">
      <c r="B70" s="50"/>
      <c r="C70" s="8"/>
      <c r="D70" s="51"/>
      <c r="E70" s="68"/>
      <c r="F70" s="31"/>
      <c r="G70" s="10"/>
      <c r="H70" s="10"/>
      <c r="I70" s="65"/>
    </row>
    <row r="71" spans="2:9" ht="15.75">
      <c r="B71" s="50"/>
      <c r="C71" s="8"/>
      <c r="D71" s="51"/>
      <c r="E71" s="68"/>
      <c r="F71" s="107" t="s">
        <v>140</v>
      </c>
      <c r="G71" s="10"/>
      <c r="H71" s="10"/>
      <c r="I71" s="65"/>
    </row>
    <row r="72" spans="2:9" ht="17.25" thickBot="1">
      <c r="B72" s="49" t="s">
        <v>31</v>
      </c>
      <c r="C72" s="148">
        <f>B69+IF(ISNUMBER($D$69),$D$69,0)+IF(ISNUMBER($E$69),$E$69,0)</f>
        <v>0</v>
      </c>
      <c r="D72" s="82"/>
      <c r="E72" s="80"/>
      <c r="F72" s="108" t="s">
        <v>141</v>
      </c>
      <c r="G72" s="10"/>
      <c r="H72" s="10"/>
      <c r="I72" s="65"/>
    </row>
    <row r="73" spans="2:9" ht="4.9000000000000004" customHeight="1" thickBot="1">
      <c r="D73" s="3"/>
      <c r="E73"/>
      <c r="F73" s="10"/>
      <c r="G73" s="10"/>
      <c r="H73" s="10"/>
      <c r="I73" s="65"/>
    </row>
    <row r="74" spans="2:9" ht="18.75">
      <c r="B74" s="42" t="s">
        <v>37</v>
      </c>
      <c r="C74" s="17"/>
      <c r="D74" s="17"/>
      <c r="E74" s="17"/>
      <c r="F74" s="35"/>
      <c r="G74" s="10"/>
      <c r="H74" s="10"/>
      <c r="I74" s="65"/>
    </row>
    <row r="75" spans="2:9" ht="15.75">
      <c r="B75" s="28"/>
      <c r="C75" s="8"/>
      <c r="D75" s="8"/>
      <c r="E75" s="8"/>
      <c r="F75" s="31"/>
      <c r="G75" s="10"/>
      <c r="H75" s="10"/>
      <c r="I75" s="65"/>
    </row>
    <row r="76" spans="2:9" ht="15.75">
      <c r="B76" s="28"/>
      <c r="C76" s="8"/>
      <c r="D76" s="8"/>
      <c r="E76" s="8"/>
      <c r="F76" s="31"/>
      <c r="G76" s="10"/>
      <c r="H76" s="10"/>
    </row>
    <row r="77" spans="2:9" ht="15.75">
      <c r="B77" s="28"/>
      <c r="C77" s="8"/>
      <c r="D77" s="8"/>
      <c r="E77" s="8"/>
      <c r="F77" s="31"/>
      <c r="G77" s="10"/>
      <c r="H77" s="10"/>
    </row>
    <row r="78" spans="2:9" ht="15.75">
      <c r="B78" s="28"/>
      <c r="C78" s="8"/>
      <c r="D78" s="8"/>
      <c r="E78" s="8"/>
      <c r="F78" s="31"/>
      <c r="G78" s="10"/>
      <c r="H78" s="10"/>
    </row>
    <row r="79" spans="2:9" ht="6" customHeight="1" thickBot="1">
      <c r="B79" s="21"/>
      <c r="C79" s="22"/>
      <c r="D79" s="22"/>
      <c r="E79" s="22"/>
      <c r="F79" s="32"/>
      <c r="G79" s="10"/>
      <c r="H79" s="10"/>
    </row>
    <row r="80" spans="2:9" ht="4.9000000000000004" customHeight="1" thickBot="1">
      <c r="D80" s="1"/>
      <c r="E80"/>
      <c r="F80" s="10"/>
      <c r="G80" s="10"/>
      <c r="H80" s="10"/>
    </row>
    <row r="81" spans="2:9" ht="18.75">
      <c r="B81" s="33" t="s">
        <v>36</v>
      </c>
      <c r="C81" s="17"/>
      <c r="D81" s="24"/>
      <c r="E81" s="17"/>
      <c r="F81" s="35"/>
      <c r="G81" s="10"/>
      <c r="H81" s="10"/>
    </row>
    <row r="82" spans="2:9" ht="5.25" customHeight="1">
      <c r="B82" s="39"/>
      <c r="C82" s="40"/>
      <c r="D82" s="41"/>
      <c r="E82" s="40"/>
      <c r="F82" s="31"/>
      <c r="G82" s="10"/>
      <c r="H82" s="10"/>
      <c r="I82" s="65"/>
    </row>
    <row r="83" spans="2:9" ht="15.75">
      <c r="B83" s="96" t="s">
        <v>71</v>
      </c>
      <c r="C83" s="93" t="str">
        <f>+C43</f>
        <v>pRSG-U6-(sgRNA)-UbiC-RFP-Puro</v>
      </c>
      <c r="D83" s="94"/>
      <c r="E83" s="40"/>
      <c r="F83" s="31"/>
      <c r="G83" s="10"/>
      <c r="H83" s="10"/>
      <c r="I83" s="65"/>
    </row>
    <row r="84" spans="2:9" ht="4.5" customHeight="1">
      <c r="B84" s="39"/>
      <c r="C84" s="40"/>
      <c r="D84" s="41"/>
      <c r="E84" s="40"/>
      <c r="F84" s="31"/>
      <c r="G84" s="10"/>
      <c r="H84" s="10"/>
      <c r="I84" s="65"/>
    </row>
    <row r="85" spans="2:9" s="144" customFormat="1">
      <c r="B85" s="139" t="s">
        <v>34</v>
      </c>
      <c r="C85" s="153">
        <f>+C28</f>
        <v>0</v>
      </c>
      <c r="D85" s="140"/>
      <c r="E85" s="140"/>
      <c r="F85" s="141"/>
      <c r="G85" s="142"/>
      <c r="H85" s="142"/>
      <c r="I85" s="143"/>
    </row>
    <row r="86" spans="2:9" s="144" customFormat="1">
      <c r="B86" s="139" t="s">
        <v>72</v>
      </c>
      <c r="C86" s="154">
        <f>+C57</f>
        <v>0</v>
      </c>
      <c r="D86" s="140"/>
      <c r="E86" s="145"/>
      <c r="F86" s="141"/>
      <c r="G86" s="142"/>
      <c r="H86" s="142"/>
      <c r="I86" s="143" t="b">
        <v>0</v>
      </c>
    </row>
    <row r="87" spans="2:9" s="144" customFormat="1">
      <c r="B87" s="139" t="s">
        <v>35</v>
      </c>
      <c r="C87" s="154">
        <f>+C72</f>
        <v>0</v>
      </c>
      <c r="D87" s="140"/>
      <c r="E87" s="145"/>
      <c r="F87" s="141"/>
      <c r="G87" s="142"/>
      <c r="H87" s="146"/>
      <c r="I87" s="143"/>
    </row>
    <row r="88" spans="2:9" ht="4.5" customHeight="1">
      <c r="B88" s="20"/>
      <c r="C88" s="155"/>
      <c r="D88" s="8"/>
      <c r="E88" s="8"/>
      <c r="F88" s="31"/>
      <c r="G88" s="10"/>
      <c r="H88" s="37"/>
      <c r="I88" s="65"/>
    </row>
    <row r="89" spans="2:9" ht="24" customHeight="1" thickBot="1">
      <c r="B89" s="138" t="s">
        <v>30</v>
      </c>
      <c r="C89" s="156">
        <f>SUM(C85:C87)</f>
        <v>0</v>
      </c>
      <c r="D89" s="22"/>
      <c r="E89" s="22"/>
      <c r="F89" s="26"/>
      <c r="G89" s="7"/>
    </row>
    <row r="90" spans="2:9" ht="15.6" customHeight="1" thickBot="1">
      <c r="B90" s="161"/>
      <c r="C90" s="162"/>
      <c r="D90" s="162"/>
      <c r="E90" s="162"/>
      <c r="F90" s="163"/>
    </row>
  </sheetData>
  <sheetProtection algorithmName="SHA-512" hashValue="o1UEd4uYtOKVxLazKAfk/tC1ILcgpAH5wuiCeMnYZ3sd3ahwoVprdxz0LhMGZ+jMUi3lhjLCTNbpZnDlNgE8pQ==" saltValue="ls9VFTyDGY0oyHIEyKyX4Q==" spinCount="100000" sheet="1" selectLockedCells="1"/>
  <mergeCells count="14">
    <mergeCell ref="B90:F90"/>
    <mergeCell ref="A1:F1"/>
    <mergeCell ref="B4:D4"/>
    <mergeCell ref="C61:D61"/>
    <mergeCell ref="C32:D32"/>
    <mergeCell ref="C43:D43"/>
    <mergeCell ref="C5:D5"/>
    <mergeCell ref="C6:D6"/>
    <mergeCell ref="C9:D9"/>
    <mergeCell ref="C10:D10"/>
    <mergeCell ref="C12:D12"/>
    <mergeCell ref="C8:D8"/>
    <mergeCell ref="C7:D7"/>
    <mergeCell ref="C11:D11"/>
  </mergeCells>
  <phoneticPr fontId="21" type="noConversion"/>
  <dataValidations count="8">
    <dataValidation type="list" showErrorMessage="1" promptTitle="Select Vector" prompt="Select specific vector OR choose features for construct below:" sqref="C32:D32">
      <formula1>sgRNA_Vectors</formula1>
    </dataValidation>
    <dataValidation type="list" allowBlank="1" showInputMessage="1" showErrorMessage="1" sqref="P27:P29">
      <formula1>#REF!</formula1>
    </dataValidation>
    <dataValidation type="whole" operator="greaterThan" allowBlank="1" showInputMessage="1" showErrorMessage="1" error="test_x000a_" sqref="F26">
      <formula1>0</formula1>
    </dataValidation>
    <dataValidation type="whole" errorStyle="information" allowBlank="1" showInputMessage="1" showErrorMessage="1" error="Standard orders is for 2 or more constructs to each target." promptTitle="Enter # sgRNA to the target gene" sqref="F17:F25">
      <formula1>2</formula1>
      <formula2>5</formula2>
    </dataValidation>
    <dataValidation type="whole" errorStyle="information" allowBlank="1" showErrorMessage="1" error="Standard orders is for 2 or more constructs to each target." prompt="Enter # sgRNA to the target gene" sqref="F16">
      <formula1>2</formula1>
      <formula2>5</formula2>
    </dataValidation>
    <dataValidation type="list" allowBlank="1" showInputMessage="1" showErrorMessage="1" sqref="F55">
      <formula1>Cas9_Plasmid_Markers</formula1>
    </dataValidation>
    <dataValidation type="custom" showInputMessage="1" showErrorMessage="1" error="Enter number of units of Packaging Mix you want." sqref="G50">
      <formula1>IF($I$55,1,0)</formula1>
    </dataValidation>
    <dataValidation type="list" allowBlank="1" showInputMessage="1" showErrorMessage="1" sqref="E16:E25">
      <formula1>"CRISPR,CRISPRa,CRISPRi"</formula1>
    </dataValidation>
  </dataValidations>
  <printOptions horizontalCentered="1"/>
  <pageMargins left="0.23622047244094491" right="0.23622047244094491" top="0.31496062992125984" bottom="0.31496062992125984" header="0.31496062992125984" footer="0.31496062992125984"/>
  <pageSetup scale="59" orientation="portrait" horizontalDpi="4294967295" verticalDpi="4294967295" r:id="rId1"/>
  <ignoredErrors>
    <ignoredError sqref="F47:F51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63" r:id="rId4" name="List Box 39">
              <controlPr locked="0" defaultSize="0" autoLine="0" autoPict="0">
                <anchor moveWithCells="1">
                  <from>
                    <xdr:col>1</xdr:col>
                    <xdr:colOff>171450</xdr:colOff>
                    <xdr:row>61</xdr:row>
                    <xdr:rowOff>19050</xdr:rowOff>
                  </from>
                  <to>
                    <xdr:col>2</xdr:col>
                    <xdr:colOff>628650</xdr:colOff>
                    <xdr:row>68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5" name="List Box 43">
              <controlPr locked="0" defaultSize="0" autoLine="0" autoPict="0">
                <anchor moveWithCells="1">
                  <from>
                    <xdr:col>2</xdr:col>
                    <xdr:colOff>19050</xdr:colOff>
                    <xdr:row>34</xdr:row>
                    <xdr:rowOff>0</xdr:rowOff>
                  </from>
                  <to>
                    <xdr:col>2</xdr:col>
                    <xdr:colOff>1809750</xdr:colOff>
                    <xdr:row>39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6" name="List Box 48">
              <controlPr locked="0" defaultSize="0" autoLine="0" autoPict="0">
                <anchor moveWithCells="1">
                  <from>
                    <xdr:col>4</xdr:col>
                    <xdr:colOff>19050</xdr:colOff>
                    <xdr:row>34</xdr:row>
                    <xdr:rowOff>0</xdr:rowOff>
                  </from>
                  <to>
                    <xdr:col>4</xdr:col>
                    <xdr:colOff>1809750</xdr:colOff>
                    <xdr:row>39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7" name="List Box 55">
              <controlPr locked="0" defaultSize="0" autoLine="0" autoPict="0">
                <anchor moveWithCells="1">
                  <from>
                    <xdr:col>1</xdr:col>
                    <xdr:colOff>57150</xdr:colOff>
                    <xdr:row>34</xdr:row>
                    <xdr:rowOff>0</xdr:rowOff>
                  </from>
                  <to>
                    <xdr:col>1</xdr:col>
                    <xdr:colOff>1866900</xdr:colOff>
                    <xdr:row>39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8" name="List Box 56">
              <controlPr locked="0" defaultSize="0" autoLine="0" autoPict="0">
                <anchor moveWithCells="1">
                  <from>
                    <xdr:col>3</xdr:col>
                    <xdr:colOff>19050</xdr:colOff>
                    <xdr:row>34</xdr:row>
                    <xdr:rowOff>0</xdr:rowOff>
                  </from>
                  <to>
                    <xdr:col>3</xdr:col>
                    <xdr:colOff>1809750</xdr:colOff>
                    <xdr:row>39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9" name="Check Box 76">
              <controlPr locked="0" defaultSize="0" autoFill="0" autoLine="0" autoPict="0">
                <anchor moveWithCells="1">
                  <from>
                    <xdr:col>1</xdr:col>
                    <xdr:colOff>114300</xdr:colOff>
                    <xdr:row>46</xdr:row>
                    <xdr:rowOff>171450</xdr:rowOff>
                  </from>
                  <to>
                    <xdr:col>2</xdr:col>
                    <xdr:colOff>1676400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10" name="Check Box 82">
              <controlPr locked="0" defaultSize="0" autoFill="0" autoLine="0" autoPict="0">
                <anchor moveWithCells="1">
                  <from>
                    <xdr:col>1</xdr:col>
                    <xdr:colOff>114300</xdr:colOff>
                    <xdr:row>47</xdr:row>
                    <xdr:rowOff>171450</xdr:rowOff>
                  </from>
                  <to>
                    <xdr:col>2</xdr:col>
                    <xdr:colOff>1562100</xdr:colOff>
                    <xdr:row>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11" name="Check Box 83">
              <controlPr locked="0" defaultSize="0" autoFill="0" autoLine="0" autoPict="0">
                <anchor moveWithCells="1">
                  <from>
                    <xdr:col>1</xdr:col>
                    <xdr:colOff>114300</xdr:colOff>
                    <xdr:row>48</xdr:row>
                    <xdr:rowOff>171450</xdr:rowOff>
                  </from>
                  <to>
                    <xdr:col>2</xdr:col>
                    <xdr:colOff>1504950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12" name="Check Box 88">
              <controlPr locked="0" defaultSize="0" autoFill="0" autoLine="0" autoPict="0">
                <anchor moveWithCells="1">
                  <from>
                    <xdr:col>3</xdr:col>
                    <xdr:colOff>361950</xdr:colOff>
                    <xdr:row>45</xdr:row>
                    <xdr:rowOff>19050</xdr:rowOff>
                  </from>
                  <to>
                    <xdr:col>5</xdr:col>
                    <xdr:colOff>0</xdr:colOff>
                    <xdr:row>47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13" name="Check Box 91">
              <controlPr locked="0" defaultSize="0" autoFill="0" autoLine="0" autoPict="0">
                <anchor moveWithCells="1">
                  <from>
                    <xdr:col>3</xdr:col>
                    <xdr:colOff>361950</xdr:colOff>
                    <xdr:row>46</xdr:row>
                    <xdr:rowOff>133350</xdr:rowOff>
                  </from>
                  <to>
                    <xdr:col>5</xdr:col>
                    <xdr:colOff>0</xdr:colOff>
                    <xdr:row>48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14" name="Check Box 95">
              <controlPr locked="0" defaultSize="0" autoFill="0" autoLine="0" autoPict="0">
                <anchor moveWithCells="1">
                  <from>
                    <xdr:col>3</xdr:col>
                    <xdr:colOff>1400175</xdr:colOff>
                    <xdr:row>52</xdr:row>
                    <xdr:rowOff>114300</xdr:rowOff>
                  </from>
                  <to>
                    <xdr:col>4</xdr:col>
                    <xdr:colOff>1800225</xdr:colOff>
                    <xdr:row>53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" r:id="rId15" name="List Box 108">
              <controlPr locked="0" defaultSize="0" autoLine="0" autoPict="0">
                <anchor moveWithCells="1">
                  <from>
                    <xdr:col>2</xdr:col>
                    <xdr:colOff>1104900</xdr:colOff>
                    <xdr:row>61</xdr:row>
                    <xdr:rowOff>0</xdr:rowOff>
                  </from>
                  <to>
                    <xdr:col>3</xdr:col>
                    <xdr:colOff>1581150</xdr:colOff>
                    <xdr:row>68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" r:id="rId16" name="List Box 109">
              <controlPr locked="0" defaultSize="0" autoLine="0" autoPict="0">
                <anchor moveWithCells="1">
                  <from>
                    <xdr:col>4</xdr:col>
                    <xdr:colOff>171450</xdr:colOff>
                    <xdr:row>61</xdr:row>
                    <xdr:rowOff>0</xdr:rowOff>
                  </from>
                  <to>
                    <xdr:col>5</xdr:col>
                    <xdr:colOff>628650</xdr:colOff>
                    <xdr:row>68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" r:id="rId17" name="Check Box 115">
              <controlPr locked="0" defaultSize="0" autoFill="0" autoLine="0" autoPict="0">
                <anchor moveWithCells="1">
                  <from>
                    <xdr:col>3</xdr:col>
                    <xdr:colOff>361950</xdr:colOff>
                    <xdr:row>47</xdr:row>
                    <xdr:rowOff>171450</xdr:rowOff>
                  </from>
                  <to>
                    <xdr:col>5</xdr:col>
                    <xdr:colOff>0</xdr:colOff>
                    <xdr:row>49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18" name="Check Box 72">
              <controlPr locked="0" defaultSize="0" autoFill="0" autoLine="0" autoPict="0" altText="SHCTL-LUC-PX: shRNA to Luciferase (non-targeting control)">
                <anchor moveWithCells="1">
                  <from>
                    <xdr:col>1</xdr:col>
                    <xdr:colOff>114300</xdr:colOff>
                    <xdr:row>45</xdr:row>
                    <xdr:rowOff>38100</xdr:rowOff>
                  </from>
                  <to>
                    <xdr:col>2</xdr:col>
                    <xdr:colOff>1333500</xdr:colOff>
                    <xdr:row>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" r:id="rId19" name="Check Box 122">
              <controlPr locked="0" defaultSize="0" autoFill="0" autoLine="0" autoPict="0">
                <anchor moveWithCells="1">
                  <from>
                    <xdr:col>3</xdr:col>
                    <xdr:colOff>361950</xdr:colOff>
                    <xdr:row>48</xdr:row>
                    <xdr:rowOff>171450</xdr:rowOff>
                  </from>
                  <to>
                    <xdr:col>5</xdr:col>
                    <xdr:colOff>0</xdr:colOff>
                    <xdr:row>50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7" r:id="rId20" name="Check Box 123">
              <controlPr locked="0" defaultSize="0" autoFill="0" autoLine="0" autoPict="0">
                <anchor moveWithCells="1">
                  <from>
                    <xdr:col>3</xdr:col>
                    <xdr:colOff>361950</xdr:colOff>
                    <xdr:row>50</xdr:row>
                    <xdr:rowOff>19050</xdr:rowOff>
                  </from>
                  <to>
                    <xdr:col>5</xdr:col>
                    <xdr:colOff>0</xdr:colOff>
                    <xdr:row>51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101"/>
  <sheetViews>
    <sheetView topLeftCell="A4" workbookViewId="0">
      <selection activeCell="C34" sqref="C34"/>
    </sheetView>
  </sheetViews>
  <sheetFormatPr baseColWidth="10" defaultColWidth="8.7109375" defaultRowHeight="15"/>
  <cols>
    <col min="1" max="1" width="45.28515625" style="73" customWidth="1"/>
    <col min="2" max="2" width="40.140625" style="73" customWidth="1"/>
    <col min="3" max="3" width="33.7109375" style="73" customWidth="1"/>
    <col min="4" max="4" width="19.140625" style="73" customWidth="1"/>
    <col min="5" max="5" width="12.42578125" style="73" customWidth="1"/>
    <col min="6" max="16384" width="8.7109375" style="73"/>
  </cols>
  <sheetData>
    <row r="1" spans="1:2">
      <c r="A1" s="71" t="s">
        <v>43</v>
      </c>
      <c r="B1" s="72"/>
    </row>
    <row r="3" spans="1:2">
      <c r="A3" s="72" t="s">
        <v>44</v>
      </c>
      <c r="B3" s="72" t="s">
        <v>41</v>
      </c>
    </row>
    <row r="4" spans="1:2">
      <c r="A4" s="73" t="s">
        <v>2</v>
      </c>
      <c r="B4" s="73" t="s">
        <v>78</v>
      </c>
    </row>
    <row r="5" spans="1:2">
      <c r="A5" s="73" t="s">
        <v>3</v>
      </c>
      <c r="B5" s="73" t="s">
        <v>80</v>
      </c>
    </row>
    <row r="7" spans="1:2">
      <c r="A7" s="72" t="s">
        <v>46</v>
      </c>
      <c r="B7" s="72" t="s">
        <v>38</v>
      </c>
    </row>
    <row r="8" spans="1:2">
      <c r="A8" s="73" t="s">
        <v>5</v>
      </c>
      <c r="B8" s="74" t="s">
        <v>18</v>
      </c>
    </row>
    <row r="9" spans="1:2">
      <c r="A9" s="73" t="s">
        <v>6</v>
      </c>
      <c r="B9" s="74" t="s">
        <v>19</v>
      </c>
    </row>
    <row r="10" spans="1:2">
      <c r="A10" s="73" t="s">
        <v>7</v>
      </c>
      <c r="B10" s="74" t="s">
        <v>20</v>
      </c>
    </row>
    <row r="11" spans="1:2">
      <c r="A11" s="73" t="s">
        <v>68</v>
      </c>
      <c r="B11" s="74" t="s">
        <v>69</v>
      </c>
    </row>
    <row r="12" spans="1:2">
      <c r="A12" s="73" t="s">
        <v>4</v>
      </c>
      <c r="B12" s="74" t="s">
        <v>21</v>
      </c>
    </row>
    <row r="14" spans="1:2">
      <c r="A14" s="72" t="s">
        <v>47</v>
      </c>
      <c r="B14" s="72" t="s">
        <v>40</v>
      </c>
    </row>
    <row r="15" spans="1:2">
      <c r="A15" s="73" t="s">
        <v>59</v>
      </c>
      <c r="B15" s="74" t="s">
        <v>22</v>
      </c>
    </row>
    <row r="16" spans="1:2">
      <c r="A16" s="73" t="s">
        <v>60</v>
      </c>
      <c r="B16" s="74" t="s">
        <v>23</v>
      </c>
    </row>
    <row r="17" spans="1:5">
      <c r="A17" s="73" t="s">
        <v>8</v>
      </c>
      <c r="B17" s="73" t="s">
        <v>24</v>
      </c>
    </row>
    <row r="19" spans="1:5">
      <c r="A19" s="72" t="s">
        <v>48</v>
      </c>
      <c r="B19" s="72" t="s">
        <v>39</v>
      </c>
    </row>
    <row r="20" spans="1:5">
      <c r="A20" s="73" t="str">
        <f>IF(AND(('CRISPR 2-vector'!$B$37=2),('CRISPR 2-vector'!$D$37&lt;&gt;3)),"CMV (for tet-ind+fluorescence)","UbiC")</f>
        <v>UbiC</v>
      </c>
      <c r="B20" s="74" t="str">
        <f>IF(AND(('CRISPR 2-vector'!$B$37=2),('CRISPR 2-vector'!$D$37&lt;&gt;3)),"-CMV","-UbiC")</f>
        <v>-UbiC</v>
      </c>
    </row>
    <row r="21" spans="1:5">
      <c r="A21" s="73" t="str">
        <f>IF(AND(('CRISPR 2-vector'!$B$37=2),('CRISPR 2-vector'!$D$37&lt;&gt;3)),"","CMV")</f>
        <v>CMV</v>
      </c>
      <c r="B21" s="74" t="s">
        <v>25</v>
      </c>
    </row>
    <row r="22" spans="1:5">
      <c r="A22" s="73" t="str">
        <f>IF(AND(('CRISPR 2-vector'!$B$37=2),('CRISPR 2-vector'!$D$37&lt;&gt;3)),"","EF1")</f>
        <v>EF1</v>
      </c>
      <c r="B22" s="74" t="s">
        <v>42</v>
      </c>
    </row>
    <row r="24" spans="1:5">
      <c r="A24" s="72" t="s">
        <v>49</v>
      </c>
      <c r="B24" s="72" t="s">
        <v>32</v>
      </c>
      <c r="C24" s="72" t="s">
        <v>52</v>
      </c>
      <c r="D24" s="72" t="s">
        <v>57</v>
      </c>
      <c r="E24" s="72" t="s">
        <v>58</v>
      </c>
    </row>
    <row r="25" spans="1:5">
      <c r="A25" s="73" t="s">
        <v>56</v>
      </c>
      <c r="B25" s="73" t="s">
        <v>53</v>
      </c>
      <c r="C25" s="73" t="s">
        <v>54</v>
      </c>
      <c r="D25" s="75">
        <v>0</v>
      </c>
      <c r="E25" s="75">
        <v>0</v>
      </c>
    </row>
    <row r="26" spans="1:5">
      <c r="A26" t="s">
        <v>152</v>
      </c>
      <c r="B26" t="s">
        <v>152</v>
      </c>
      <c r="C26" t="s">
        <v>153</v>
      </c>
      <c r="D26" s="75">
        <v>486</v>
      </c>
      <c r="E26" s="75">
        <v>486</v>
      </c>
    </row>
    <row r="27" spans="1:5">
      <c r="A27" t="s">
        <v>150</v>
      </c>
      <c r="B27" t="s">
        <v>150</v>
      </c>
      <c r="C27" t="s">
        <v>151</v>
      </c>
      <c r="D27" s="75">
        <v>776</v>
      </c>
      <c r="E27" s="75">
        <v>776</v>
      </c>
    </row>
    <row r="28" spans="1:5">
      <c r="A28" t="s">
        <v>148</v>
      </c>
      <c r="B28" t="s">
        <v>148</v>
      </c>
      <c r="C28" t="s">
        <v>149</v>
      </c>
      <c r="D28" s="75">
        <v>1821</v>
      </c>
      <c r="E28" s="75">
        <v>1821</v>
      </c>
    </row>
    <row r="29" spans="1:5">
      <c r="A29" t="s">
        <v>146</v>
      </c>
      <c r="B29" t="s">
        <v>146</v>
      </c>
      <c r="C29" t="s">
        <v>147</v>
      </c>
      <c r="D29" s="75">
        <v>2982</v>
      </c>
      <c r="E29" s="75">
        <v>2982</v>
      </c>
    </row>
    <row r="30" spans="1:5">
      <c r="A30" t="s">
        <v>144</v>
      </c>
      <c r="B30" t="s">
        <v>144</v>
      </c>
      <c r="C30" t="s">
        <v>145</v>
      </c>
      <c r="D30" s="75">
        <v>5885</v>
      </c>
      <c r="E30" s="75">
        <v>5885</v>
      </c>
    </row>
    <row r="31" spans="1:5">
      <c r="A31" t="s">
        <v>142</v>
      </c>
      <c r="B31" t="s">
        <v>142</v>
      </c>
      <c r="C31" t="s">
        <v>143</v>
      </c>
      <c r="D31" s="75">
        <v>9949</v>
      </c>
      <c r="E31" s="75">
        <v>9949</v>
      </c>
    </row>
    <row r="32" spans="1:5">
      <c r="D32" s="75"/>
      <c r="E32" s="75"/>
    </row>
    <row r="34" spans="1:2">
      <c r="A34" s="72" t="s">
        <v>51</v>
      </c>
    </row>
    <row r="35" spans="1:2">
      <c r="A35" s="73" t="str">
        <f>IF('CRISPR 2-vector'!$I$60,"Cas9-Blast","")</f>
        <v/>
      </c>
      <c r="B35" s="73" t="s">
        <v>81</v>
      </c>
    </row>
    <row r="36" spans="1:2">
      <c r="A36" s="73" t="str">
        <f>IF('CRISPR 2-vector'!$I$60,"Cas9-Hyg","")</f>
        <v/>
      </c>
      <c r="B36" s="73" t="s">
        <v>82</v>
      </c>
    </row>
    <row r="37" spans="1:2">
      <c r="A37" s="73" t="str">
        <f>IF('CRISPR 2-vector'!$I$60,"Cas9-GFP","")</f>
        <v/>
      </c>
      <c r="B37" s="73" t="s">
        <v>84</v>
      </c>
    </row>
    <row r="38" spans="1:2">
      <c r="A38" s="73" t="str">
        <f>IF('CRISPR 2-vector'!$I$60,"Cas9-Neo","")</f>
        <v/>
      </c>
      <c r="B38" s="73" t="s">
        <v>120</v>
      </c>
    </row>
    <row r="39" spans="1:2">
      <c r="A39" s="73" t="str">
        <f>IF('CRISPR 2-vector'!$I$60,"Cas9-Puro","")</f>
        <v/>
      </c>
      <c r="B39" s="73" t="s">
        <v>83</v>
      </c>
    </row>
    <row r="40" spans="1:2">
      <c r="A40" s="73" t="str">
        <f>IF('CRISPR 2-vector'!$I$60,"Cas9-RFP","")</f>
        <v/>
      </c>
      <c r="B40" s="73" t="s">
        <v>85</v>
      </c>
    </row>
    <row r="41" spans="1:2">
      <c r="A41" s="73" t="str">
        <f>IF('CRISPR 2-vector'!$I$60,"dCas9-KRAB-Blast","")</f>
        <v/>
      </c>
      <c r="B41" s="73" t="s">
        <v>127</v>
      </c>
    </row>
    <row r="42" spans="1:2">
      <c r="A42" s="73" t="str">
        <f>IF('CRISPR 2-vector'!$I$60,"dCas9-KRAB-Hyg","")</f>
        <v/>
      </c>
      <c r="B42" s="73" t="s">
        <v>128</v>
      </c>
    </row>
    <row r="43" spans="1:2">
      <c r="A43" s="73" t="str">
        <f>IF('CRISPR 2-vector'!$I$60,"dCas9-KRAB-Neo","")</f>
        <v/>
      </c>
      <c r="B43" s="73" t="s">
        <v>136</v>
      </c>
    </row>
    <row r="44" spans="1:2">
      <c r="A44" s="73" t="str">
        <f>IF('CRISPR 2-vector'!$I$60,"dCas9-VPH-Blast","")</f>
        <v/>
      </c>
      <c r="B44" s="73" t="s">
        <v>129</v>
      </c>
    </row>
    <row r="46" spans="1:2">
      <c r="A46" s="76" t="s">
        <v>50</v>
      </c>
    </row>
    <row r="47" spans="1:2">
      <c r="A47" s="78" t="s">
        <v>79</v>
      </c>
    </row>
    <row r="48" spans="1:2">
      <c r="A48" s="78" t="s">
        <v>64</v>
      </c>
    </row>
    <row r="49" spans="1:3">
      <c r="A49" s="78" t="s">
        <v>65</v>
      </c>
    </row>
    <row r="50" spans="1:3">
      <c r="A50" s="78" t="s">
        <v>66</v>
      </c>
    </row>
    <row r="51" spans="1:3">
      <c r="A51" s="78"/>
    </row>
    <row r="52" spans="1:3">
      <c r="A52" s="78"/>
    </row>
    <row r="53" spans="1:3">
      <c r="A53" s="78"/>
    </row>
    <row r="54" spans="1:3">
      <c r="A54" s="78"/>
    </row>
    <row r="55" spans="1:3">
      <c r="A55" s="78"/>
    </row>
    <row r="56" spans="1:3">
      <c r="A56" s="76"/>
    </row>
    <row r="57" spans="1:3">
      <c r="A57" s="77" t="s">
        <v>45</v>
      </c>
    </row>
    <row r="58" spans="1:3">
      <c r="A58" s="79" t="s">
        <v>118</v>
      </c>
    </row>
    <row r="59" spans="1:3">
      <c r="A59" s="102" t="s">
        <v>112</v>
      </c>
    </row>
    <row r="60" spans="1:3">
      <c r="A60" s="73" t="s">
        <v>86</v>
      </c>
      <c r="B60" s="2"/>
      <c r="C60" s="83"/>
    </row>
    <row r="61" spans="1:3">
      <c r="A61" t="s">
        <v>122</v>
      </c>
      <c r="B61" s="2"/>
      <c r="C61" s="83"/>
    </row>
    <row r="62" spans="1:3">
      <c r="A62" s="73" t="s">
        <v>87</v>
      </c>
      <c r="B62" s="2"/>
      <c r="C62" s="83"/>
    </row>
    <row r="63" spans="1:3">
      <c r="A63" s="73" t="s">
        <v>88</v>
      </c>
      <c r="B63" s="2"/>
      <c r="C63" s="83"/>
    </row>
    <row r="64" spans="1:3">
      <c r="A64" s="73" t="s">
        <v>137</v>
      </c>
      <c r="B64" s="2"/>
      <c r="C64" s="83"/>
    </row>
    <row r="65" spans="1:3">
      <c r="A65" s="73" t="s">
        <v>89</v>
      </c>
      <c r="B65" s="2"/>
      <c r="C65" s="83"/>
    </row>
    <row r="66" spans="1:3">
      <c r="A66" s="73" t="s">
        <v>138</v>
      </c>
      <c r="B66" s="2"/>
      <c r="C66" s="83"/>
    </row>
    <row r="67" spans="1:3">
      <c r="A67" s="73" t="s">
        <v>90</v>
      </c>
      <c r="B67" s="2"/>
      <c r="C67" s="83"/>
    </row>
    <row r="68" spans="1:3">
      <c r="A68" t="s">
        <v>123</v>
      </c>
      <c r="B68" s="2"/>
      <c r="C68" s="83"/>
    </row>
    <row r="69" spans="1:3">
      <c r="C69" s="83"/>
    </row>
    <row r="70" spans="1:3">
      <c r="A70" s="102" t="s">
        <v>113</v>
      </c>
      <c r="C70" s="83"/>
    </row>
    <row r="71" spans="1:3">
      <c r="A71" s="73" t="s">
        <v>91</v>
      </c>
      <c r="B71" s="2"/>
      <c r="C71" s="83"/>
    </row>
    <row r="72" spans="1:3">
      <c r="A72" s="84" t="s">
        <v>93</v>
      </c>
      <c r="B72" s="2"/>
      <c r="C72" s="83"/>
    </row>
    <row r="73" spans="1:3">
      <c r="A73" s="73" t="s">
        <v>92</v>
      </c>
      <c r="B73" s="2"/>
    </row>
    <row r="74" spans="1:3">
      <c r="A74" s="73" t="s">
        <v>94</v>
      </c>
      <c r="B74" s="2"/>
      <c r="C74" s="83"/>
    </row>
    <row r="75" spans="1:3">
      <c r="A75" s="73" t="s">
        <v>95</v>
      </c>
    </row>
    <row r="77" spans="1:3">
      <c r="A77" s="102" t="s">
        <v>114</v>
      </c>
    </row>
    <row r="78" spans="1:3">
      <c r="A78" s="79" t="s">
        <v>99</v>
      </c>
    </row>
    <row r="79" spans="1:3">
      <c r="A79" s="79" t="s">
        <v>100</v>
      </c>
    </row>
    <row r="80" spans="1:3">
      <c r="A80" s="73" t="s">
        <v>96</v>
      </c>
    </row>
    <row r="81" spans="1:1">
      <c r="A81" s="73" t="s">
        <v>97</v>
      </c>
    </row>
    <row r="82" spans="1:1">
      <c r="A82" s="79" t="s">
        <v>98</v>
      </c>
    </row>
    <row r="83" spans="1:1">
      <c r="A83" s="104" t="s">
        <v>124</v>
      </c>
    </row>
    <row r="84" spans="1:1">
      <c r="A84" s="104" t="s">
        <v>125</v>
      </c>
    </row>
    <row r="85" spans="1:1">
      <c r="A85" s="79"/>
    </row>
    <row r="86" spans="1:1">
      <c r="A86" s="102" t="s">
        <v>117</v>
      </c>
    </row>
    <row r="87" spans="1:1">
      <c r="A87" s="79" t="s">
        <v>101</v>
      </c>
    </row>
    <row r="88" spans="1:1">
      <c r="A88" s="79" t="s">
        <v>102</v>
      </c>
    </row>
    <row r="89" spans="1:1">
      <c r="A89" s="79" t="s">
        <v>103</v>
      </c>
    </row>
    <row r="90" spans="1:1">
      <c r="A90" s="79" t="s">
        <v>104</v>
      </c>
    </row>
    <row r="91" spans="1:1">
      <c r="A91" s="79" t="s">
        <v>105</v>
      </c>
    </row>
    <row r="92" spans="1:1">
      <c r="A92" s="79"/>
    </row>
    <row r="93" spans="1:1">
      <c r="A93" s="102" t="s">
        <v>116</v>
      </c>
    </row>
    <row r="94" spans="1:1">
      <c r="A94" s="79" t="s">
        <v>106</v>
      </c>
    </row>
    <row r="95" spans="1:1">
      <c r="A95" s="79" t="s">
        <v>107</v>
      </c>
    </row>
    <row r="96" spans="1:1">
      <c r="A96" s="79" t="s">
        <v>108</v>
      </c>
    </row>
    <row r="98" spans="1:1">
      <c r="A98" s="102" t="s">
        <v>115</v>
      </c>
    </row>
    <row r="99" spans="1:1">
      <c r="A99" s="73" t="s">
        <v>109</v>
      </c>
    </row>
    <row r="100" spans="1:1">
      <c r="A100" s="73" t="s">
        <v>110</v>
      </c>
    </row>
    <row r="101" spans="1:1">
      <c r="A101" s="73" t="s">
        <v>111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15</vt:i4>
      </vt:variant>
    </vt:vector>
  </HeadingPairs>
  <TitlesOfParts>
    <vt:vector size="17" baseType="lpstr">
      <vt:lpstr>CRISPR 2-vector</vt:lpstr>
      <vt:lpstr>Sheet2</vt:lpstr>
      <vt:lpstr>Cas9_Packaging</vt:lpstr>
      <vt:lpstr>Cas9_Plasmid_Markers</vt:lpstr>
      <vt:lpstr>Control_Packaging</vt:lpstr>
      <vt:lpstr>'CRISPR 2-vector'!Druckbereich</vt:lpstr>
      <vt:lpstr>Fluorescent_Marker</vt:lpstr>
      <vt:lpstr>Inducible_Constitutive</vt:lpstr>
      <vt:lpstr>Packaged_Lentiparticles</vt:lpstr>
      <vt:lpstr>Plasmid_Fluorescent_Markers</vt:lpstr>
      <vt:lpstr>Plasmid_Promoters</vt:lpstr>
      <vt:lpstr>Plasmid_Selection_Markers</vt:lpstr>
      <vt:lpstr>Plasmid_Type</vt:lpstr>
      <vt:lpstr>Selection_Marker</vt:lpstr>
      <vt:lpstr>Selection_Markers_Promoters</vt:lpstr>
      <vt:lpstr>sgRNA_Inducible_Constitutive</vt:lpstr>
      <vt:lpstr>sgRNA_Vectors</vt:lpstr>
    </vt:vector>
  </TitlesOfParts>
  <Company>Cellecta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Cellecta Order Form, 2-Vector CRISPR Constructs</dc:title>
  <dc:creator>Cellecta</dc:creator>
  <dc:description>Copyright (c) 2019 Cellecta, Inc.</dc:description>
  <cp:lastModifiedBy>Susanne SI. Irnich</cp:lastModifiedBy>
  <cp:lastPrinted>2019-02-12T14:19:59Z</cp:lastPrinted>
  <dcterms:created xsi:type="dcterms:W3CDTF">2015-07-22T21:40:22Z</dcterms:created>
  <dcterms:modified xsi:type="dcterms:W3CDTF">2020-02-25T09:51:12Z</dcterms:modified>
</cp:coreProperties>
</file>