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dc01bio\Profile\sirnich\Documents\alt Benutzerdaten Server1\Susanne\Cellecta\Order Forms\aktuell\"/>
    </mc:Choice>
  </mc:AlternateContent>
  <workbookProtection workbookAlgorithmName="SHA-512" workbookHashValue="NS87ZyXs4TeJRvL9NyGY2HXvkYHeO1Q9xcWy29u627hashpPV2iGbsE00u/2u94VuIENZbLJGO13mrwUR9TagA==" workbookSaltValue="fdXeJkRxZXC/6kXS+XHWKw==" workbookSpinCount="100000" lockStructure="1"/>
  <bookViews>
    <workbookView xWindow="4755" yWindow="210" windowWidth="16755" windowHeight="8820"/>
  </bookViews>
  <sheets>
    <sheet name="CRISPR 1-vector" sheetId="1" r:id="rId1"/>
    <sheet name="Sheet2" sheetId="2" state="hidden" r:id="rId2"/>
  </sheets>
  <definedNames>
    <definedName name="Control_Packaging">Sheet2!$B$18:$B$25</definedName>
    <definedName name="_xlnm.Print_Area" localSheetId="0">'CRISPR 1-vector'!$A:$G</definedName>
    <definedName name="Fluorescent_Marker">Sheet2!#REF!</definedName>
    <definedName name="Inducible_Constitutive">Sheet2!#REF!</definedName>
    <definedName name="Packaged_Lentiparticles">Sheet2!$A$18:$A$25</definedName>
    <definedName name="Plasmid_Fluorescent_Markers">Sheet2!#REF!</definedName>
    <definedName name="Plasmid_Promoters">Sheet2!$B$15:$B$15</definedName>
    <definedName name="Plasmid_Selection_Markers">Sheet2!$B$4:$B$11</definedName>
    <definedName name="Plasmid_Type">Sheet2!#REF!</definedName>
    <definedName name="Selection_Marker">Sheet2!$A$4:$A$11</definedName>
    <definedName name="Selection_Markers_Promoters">Sheet2!$A$15:$A$15</definedName>
    <definedName name="sgRNA_Vectors">Sheet2!$A$29:$A$37</definedName>
  </definedNames>
  <calcPr calcId="162913"/>
</workbook>
</file>

<file path=xl/calcChain.xml><?xml version="1.0" encoding="utf-8"?>
<calcChain xmlns="http://schemas.openxmlformats.org/spreadsheetml/2006/main">
  <c r="D54" i="1" l="1"/>
  <c r="D53" i="1"/>
  <c r="D52" i="1"/>
  <c r="D51" i="1"/>
  <c r="D50" i="1"/>
  <c r="C60" i="1" l="1"/>
  <c r="C86" i="1" s="1"/>
  <c r="F26" i="1"/>
  <c r="I28" i="1" s="1"/>
  <c r="C28" i="1" s="1"/>
  <c r="C85" i="1" s="1"/>
  <c r="C58" i="1"/>
  <c r="I78" i="1"/>
  <c r="I64" i="1"/>
  <c r="E68" i="1"/>
  <c r="F57" i="1"/>
  <c r="F58" i="1"/>
  <c r="D67" i="1"/>
  <c r="E46" i="1"/>
  <c r="E58" i="1"/>
  <c r="B44" i="1"/>
  <c r="D44" i="1"/>
  <c r="C46" i="1"/>
  <c r="C83" i="1" s="1"/>
  <c r="E57" i="1"/>
  <c r="I76" i="1"/>
  <c r="I24" i="1"/>
  <c r="I25" i="1"/>
  <c r="I17" i="1"/>
  <c r="I18" i="1"/>
  <c r="I16" i="1"/>
  <c r="C26" i="1" s="1"/>
  <c r="I19" i="1"/>
  <c r="I20" i="1"/>
  <c r="I21" i="1"/>
  <c r="I22" i="1"/>
  <c r="I23" i="1"/>
  <c r="I62" i="1" l="1"/>
  <c r="C73" i="1" s="1"/>
  <c r="C87" i="1" s="1"/>
  <c r="C89" i="1" s="1"/>
</calcChain>
</file>

<file path=xl/sharedStrings.xml><?xml version="1.0" encoding="utf-8"?>
<sst xmlns="http://schemas.openxmlformats.org/spreadsheetml/2006/main" count="106" uniqueCount="89">
  <si>
    <t xml:space="preserve">Phone #: </t>
  </si>
  <si>
    <t xml:space="preserve">Email: </t>
  </si>
  <si>
    <t xml:space="preserve">RefSeq # </t>
  </si>
  <si>
    <t>Puromycin (standard)</t>
  </si>
  <si>
    <t>Neomycin</t>
  </si>
  <si>
    <t>Number of Target Genes:</t>
  </si>
  <si>
    <t xml:space="preserve">Vector Description: </t>
  </si>
  <si>
    <t>Gene Target Name</t>
  </si>
  <si>
    <t>Dropdown Vector List:</t>
  </si>
  <si>
    <t>-Puro</t>
  </si>
  <si>
    <t>-Neo</t>
  </si>
  <si>
    <t>-GFP</t>
  </si>
  <si>
    <t>-CMV</t>
  </si>
  <si>
    <t>Number of Constructs:</t>
  </si>
  <si>
    <t>Sub-Total Controls/Reagents:</t>
  </si>
  <si>
    <t>Sub-Total for Constructs:</t>
  </si>
  <si>
    <t xml:space="preserve">Price for Total Order: </t>
  </si>
  <si>
    <t>Sub-Total Packaging:</t>
  </si>
  <si>
    <t>Control Packaging</t>
  </si>
  <si>
    <t>Do Not Package Controls</t>
  </si>
  <si>
    <t># of Control Constructs:</t>
  </si>
  <si>
    <t xml:space="preserve">Sub-Total for Constructs:   </t>
  </si>
  <si>
    <t xml:space="preserve">Sub-Total Packaging:   </t>
  </si>
  <si>
    <t>Order Summary:</t>
  </si>
  <si>
    <t xml:space="preserve">Please note any special instructions or comments below: 
</t>
  </si>
  <si>
    <t>Plasmid Selection Markers</t>
  </si>
  <si>
    <t>Plasmid Promoters</t>
  </si>
  <si>
    <t>sgRNA Vectors</t>
  </si>
  <si>
    <t>Selection Marker</t>
  </si>
  <si>
    <t>Selection Markers Promoters</t>
  </si>
  <si>
    <t>-Blast</t>
  </si>
  <si>
    <t>CMV</t>
  </si>
  <si>
    <t>&lt; choose vector that has options selected in boxes below &gt;</t>
  </si>
  <si>
    <t>TagGFP2</t>
  </si>
  <si>
    <r>
      <rPr>
        <b/>
        <u/>
        <sz val="16"/>
        <color theme="1"/>
        <rFont val="Calibri"/>
        <family val="2"/>
        <scheme val="minor"/>
      </rPr>
      <t>Choose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the vector features you want</t>
    </r>
    <r>
      <rPr>
        <b/>
        <sz val="16"/>
        <color theme="1"/>
        <rFont val="Calibri"/>
        <family val="2"/>
        <scheme val="minor"/>
      </rPr>
      <t xml:space="preserve"> OR </t>
    </r>
    <r>
      <rPr>
        <b/>
        <u/>
        <sz val="16"/>
        <color theme="1"/>
        <rFont val="Calibri"/>
        <family val="2"/>
        <scheme val="minor"/>
      </rPr>
      <t>select</t>
    </r>
    <r>
      <rPr>
        <b/>
        <sz val="14"/>
        <color theme="1"/>
        <rFont val="Calibri"/>
        <family val="2"/>
        <scheme val="minor"/>
      </rPr>
      <t xml:space="preserve"> the specific vector you want from the dropdown list:</t>
    </r>
  </si>
  <si>
    <t>TagRFP</t>
  </si>
  <si>
    <t>-RFP</t>
  </si>
  <si>
    <t xml:space="preserve">          Promoter for Selection Markers:</t>
  </si>
  <si>
    <t xml:space="preserve">            Selection Marker:</t>
  </si>
  <si>
    <t>Blastocidin</t>
  </si>
  <si>
    <t>Hygromycin</t>
  </si>
  <si>
    <t>-Hygro</t>
  </si>
  <si>
    <t>pRSGCCP-U6-(xx)-CMV-Cas9-2A-Puro</t>
  </si>
  <si>
    <t>pRSGCCH-U6-(xx)-CMV-Cas9-2A-Hygro</t>
  </si>
  <si>
    <t>pRSGCCG-U6-(xx)-CMV-Cas9-2A-TagGFP2</t>
  </si>
  <si>
    <t>pRSGCCB-U6-(xx)-CMV-Cas9-2A-Blast</t>
  </si>
  <si>
    <t>pRSGCCR-U6-(xx)-CMV-Cas9-2A-TagRFP</t>
  </si>
  <si>
    <t>Packaged Lentiviral particles</t>
  </si>
  <si>
    <t xml:space="preserve">Company/Institution: </t>
  </si>
  <si>
    <t>-- CMV Promoter --</t>
  </si>
  <si>
    <t>pRSGCCN-U6-(xx)-CMV-Cas9-2A-Neo</t>
  </si>
  <si>
    <t>Plasmid Only (no packaging)</t>
  </si>
  <si>
    <t xml:space="preserve">Packaging Scale:          </t>
  </si>
  <si>
    <t xml:space="preserve">Vector:   </t>
  </si>
  <si>
    <t xml:space="preserve">Sub-Total Controls/Reagents:   </t>
  </si>
  <si>
    <t>Select any Control constructs or other items below that you would like to include with your order:</t>
  </si>
  <si>
    <r>
      <t>Fill in information for each gene target</t>
    </r>
    <r>
      <rPr>
        <b/>
        <i/>
        <sz val="14"/>
        <color rgb="FFFF0000"/>
        <rFont val="Calibri"/>
        <family val="2"/>
        <scheme val="minor"/>
      </rPr>
      <t xml:space="preserve"> (please use NCBI/Entrez nomenclature):</t>
    </r>
  </si>
  <si>
    <t>Specify if you want pre-packaged lentiviral particles as well as plasmids:</t>
  </si>
  <si>
    <t>Address 1:</t>
  </si>
  <si>
    <t>Address 2:</t>
  </si>
  <si>
    <t>City, State, Country:</t>
  </si>
  <si>
    <t>Entrez Gene ID</t>
  </si>
  <si>
    <r>
      <t xml:space="preserve">PO# </t>
    </r>
    <r>
      <rPr>
        <i/>
        <sz val="11"/>
        <color theme="1"/>
        <rFont val="Calibri"/>
        <family val="2"/>
        <scheme val="minor"/>
      </rPr>
      <t>(if applicable)</t>
    </r>
    <r>
      <rPr>
        <sz val="11"/>
        <color theme="1"/>
        <rFont val="Calibri"/>
        <family val="2"/>
        <scheme val="minor"/>
      </rPr>
      <t>:</t>
    </r>
  </si>
  <si>
    <t># of constructs</t>
  </si>
  <si>
    <t>CRISPR, CRISPRa, or CRISPRi?</t>
  </si>
  <si>
    <t>Complete section ONLY if you want Controls packaged at different scale:</t>
  </si>
  <si>
    <t>CRISPR</t>
  </si>
  <si>
    <t>pRSGCCThy-U6-(xx)-CMV-Cas9-2A-Thy1.1</t>
  </si>
  <si>
    <t>Date:</t>
  </si>
  <si>
    <t xml:space="preserve">Customer Name: </t>
  </si>
  <si>
    <t>Thy1.1</t>
  </si>
  <si>
    <t>-Thy1.1</t>
  </si>
  <si>
    <t>Thy1.2</t>
  </si>
  <si>
    <t>-Thy1.2</t>
  </si>
  <si>
    <t>sgRNA-spCas9 (1-Vector CRISPR) Construct Options</t>
  </si>
  <si>
    <t>Lentiviral Single Vector (sgRNA/spCas9) CRISPR Constructs Order Form</t>
  </si>
  <si>
    <r>
      <t xml:space="preserve">NOTE: For constructs in the 2-Vector system (sgRNA-only plasmids), use the </t>
    </r>
    <r>
      <rPr>
        <b/>
        <u/>
        <sz val="11"/>
        <color rgb="FFFF0000"/>
        <rFont val="Calibri"/>
        <family val="2"/>
        <scheme val="minor"/>
      </rPr>
      <t>2-Vector CRISPR Form</t>
    </r>
  </si>
  <si>
    <t>Other amount (request quote)</t>
  </si>
  <si>
    <r>
      <rPr>
        <sz val="11"/>
        <rFont val="Calibri"/>
        <family val="2"/>
        <scheme val="minor"/>
      </rPr>
      <t xml:space="preserve">- For packaged controls only, </t>
    </r>
    <r>
      <rPr>
        <u/>
        <sz val="11"/>
        <color theme="10"/>
        <rFont val="Calibri"/>
        <family val="2"/>
        <scheme val="minor"/>
      </rPr>
      <t>please order separately</t>
    </r>
  </si>
  <si>
    <t>Custom sgRNA Constructs:  Cat.# CVCRC-PX</t>
  </si>
  <si>
    <t>NOTE: For Control constructs in pRSGCCP and pRSGCCH @ 1x10^7 TU scale: add "-V" to plasmid Cat.#</t>
  </si>
  <si>
    <t>For all Packaged Custom constructs (and controls above) 2x10^6 and up: Cat.# CLVP-V</t>
  </si>
  <si>
    <t>1x10^6TU (add €486/construct)</t>
  </si>
  <si>
    <t>2x10^6TU (add €776/construct)</t>
  </si>
  <si>
    <t>1x10^7TU (add €1821/construct)</t>
  </si>
  <si>
    <t>2x10^7TU (add €2982/construct)</t>
  </si>
  <si>
    <t>1x10^8TU (add €9949/construct)</t>
  </si>
  <si>
    <t>5x10^7TU (add €5885/construct)</t>
  </si>
  <si>
    <t>v200221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</si>
</sst>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&quot;$&quot;#,##0"/>
    <numFmt numFmtId="166" formatCode="[$-409]dddd\,\ mmmm\ d\,\ yyyy"/>
    <numFmt numFmtId="167" formatCode="[$-F800]dddd\,\ mmmm\ dd\,\ yyyy"/>
    <numFmt numFmtId="168" formatCode="&quot;€&quot;#,##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FF0000"/>
      <name val="Open Sans"/>
      <family val="2"/>
    </font>
    <font>
      <sz val="10"/>
      <name val="Open Sans"/>
      <family val="2"/>
    </font>
    <font>
      <sz val="10"/>
      <color theme="1"/>
      <name val="Open Sans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</font>
    <font>
      <b/>
      <i/>
      <sz val="10"/>
      <color theme="1"/>
      <name val="Calibri"/>
      <family val="2"/>
      <scheme val="minor"/>
    </font>
    <font>
      <b/>
      <sz val="18"/>
      <color rgb="FF008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8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8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1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5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165" fontId="9" fillId="0" borderId="0" xfId="1" applyNumberFormat="1" applyFont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0" xfId="0" quotePrefix="1"/>
    <xf numFmtId="0" fontId="0" fillId="0" borderId="0" xfId="0" applyAlignment="1">
      <alignment horizontal="center"/>
    </xf>
    <xf numFmtId="0" fontId="8" fillId="0" borderId="0" xfId="0" applyFont="1"/>
    <xf numFmtId="0" fontId="7" fillId="0" borderId="0" xfId="0" applyFont="1"/>
    <xf numFmtId="0" fontId="5" fillId="0" borderId="0" xfId="0" applyFont="1"/>
    <xf numFmtId="0" fontId="4" fillId="0" borderId="0" xfId="2" applyFont="1" applyFill="1" applyBorder="1"/>
    <xf numFmtId="0" fontId="0" fillId="0" borderId="0" xfId="0" applyBorder="1" applyAlignment="1">
      <alignment horizontal="center"/>
    </xf>
    <xf numFmtId="0" fontId="8" fillId="0" borderId="0" xfId="0" applyFont="1" applyBorder="1"/>
    <xf numFmtId="0" fontId="0" fillId="0" borderId="0" xfId="0" applyBorder="1"/>
    <xf numFmtId="0" fontId="2" fillId="0" borderId="0" xfId="0" applyFont="1" applyBorder="1"/>
    <xf numFmtId="0" fontId="7" fillId="0" borderId="0" xfId="0" applyFont="1" applyBorder="1"/>
    <xf numFmtId="0" fontId="11" fillId="0" borderId="0" xfId="0" applyFont="1" applyAlignment="1">
      <alignment horizontal="left"/>
    </xf>
    <xf numFmtId="0" fontId="18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16" fontId="19" fillId="0" borderId="0" xfId="0" applyNumberFormat="1" applyFont="1" applyFill="1" applyBorder="1" applyAlignment="1">
      <alignment horizontal="center"/>
    </xf>
    <xf numFmtId="165" fontId="20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Alignment="1">
      <alignment horizontal="right"/>
    </xf>
    <xf numFmtId="0" fontId="0" fillId="0" borderId="0" xfId="0" applyFill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8" xfId="0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8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/>
    <xf numFmtId="165" fontId="0" fillId="0" borderId="0" xfId="0" applyNumberFormat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18" fillId="0" borderId="9" xfId="0" applyFont="1" applyFill="1" applyBorder="1" applyAlignment="1"/>
    <xf numFmtId="0" fontId="18" fillId="0" borderId="12" xfId="0" applyFont="1" applyFill="1" applyBorder="1" applyAlignment="1"/>
    <xf numFmtId="0" fontId="10" fillId="0" borderId="5" xfId="0" applyFont="1" applyBorder="1"/>
    <xf numFmtId="0" fontId="2" fillId="0" borderId="8" xfId="0" applyFont="1" applyBorder="1" applyAlignment="1">
      <alignment horizontal="left"/>
    </xf>
    <xf numFmtId="0" fontId="2" fillId="0" borderId="9" xfId="0" applyFont="1" applyBorder="1"/>
    <xf numFmtId="0" fontId="0" fillId="0" borderId="8" xfId="0" applyBorder="1" applyAlignment="1">
      <alignment horizontal="center"/>
    </xf>
    <xf numFmtId="0" fontId="18" fillId="0" borderId="7" xfId="0" applyFont="1" applyFill="1" applyBorder="1" applyAlignment="1"/>
    <xf numFmtId="0" fontId="22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5" fillId="0" borderId="0" xfId="0" applyFont="1" applyFill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Fill="1" applyAlignment="1">
      <alignment horizontal="center"/>
    </xf>
    <xf numFmtId="0" fontId="7" fillId="0" borderId="14" xfId="0" applyFont="1" applyBorder="1" applyAlignment="1">
      <alignment horizontal="center"/>
    </xf>
    <xf numFmtId="0" fontId="14" fillId="0" borderId="8" xfId="0" applyFont="1" applyBorder="1"/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10" fillId="0" borderId="5" xfId="0" applyFont="1" applyBorder="1" applyAlignment="1"/>
    <xf numFmtId="0" fontId="11" fillId="0" borderId="8" xfId="0" applyFont="1" applyBorder="1" applyAlignment="1">
      <alignment horizontal="left"/>
    </xf>
    <xf numFmtId="0" fontId="5" fillId="0" borderId="0" xfId="0" applyFont="1" applyBorder="1"/>
    <xf numFmtId="0" fontId="0" fillId="0" borderId="0" xfId="0" applyBorder="1" applyAlignment="1">
      <alignment horizontal="center"/>
    </xf>
    <xf numFmtId="0" fontId="23" fillId="0" borderId="0" xfId="0" applyFont="1" applyAlignment="1">
      <alignment horizontal="right"/>
    </xf>
    <xf numFmtId="0" fontId="10" fillId="0" borderId="0" xfId="0" applyFont="1"/>
    <xf numFmtId="0" fontId="2" fillId="0" borderId="0" xfId="0" applyFont="1" applyAlignment="1">
      <alignment horizontal="left"/>
    </xf>
    <xf numFmtId="165" fontId="0" fillId="0" borderId="11" xfId="0" applyNumberFormat="1" applyBorder="1" applyAlignment="1">
      <alignment horizontal="center"/>
    </xf>
    <xf numFmtId="0" fontId="24" fillId="0" borderId="0" xfId="2" applyFont="1" applyFill="1" applyBorder="1"/>
    <xf numFmtId="0" fontId="17" fillId="4" borderId="10" xfId="0" applyFont="1" applyFill="1" applyBorder="1" applyAlignment="1">
      <alignment horizontal="right"/>
    </xf>
    <xf numFmtId="0" fontId="9" fillId="4" borderId="10" xfId="0" applyFont="1" applyFill="1" applyBorder="1" applyAlignment="1">
      <alignment horizontal="left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25" fillId="0" borderId="0" xfId="0" applyFont="1"/>
    <xf numFmtId="166" fontId="2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8" xfId="0" applyFont="1" applyBorder="1"/>
    <xf numFmtId="0" fontId="16" fillId="0" borderId="11" xfId="0" applyFont="1" applyBorder="1" applyAlignment="1">
      <alignment horizontal="left" vertical="top"/>
    </xf>
    <xf numFmtId="0" fontId="21" fillId="0" borderId="0" xfId="0" applyFont="1" applyBorder="1" applyAlignment="1">
      <alignment horizontal="right" vertical="center"/>
    </xf>
    <xf numFmtId="0" fontId="0" fillId="3" borderId="2" xfId="0" applyFill="1" applyBorder="1" applyAlignment="1" applyProtection="1">
      <alignment vertical="center"/>
      <protection locked="0"/>
    </xf>
    <xf numFmtId="0" fontId="21" fillId="0" borderId="0" xfId="0" applyFont="1" applyBorder="1" applyAlignment="1">
      <alignment horizontal="left" vertical="center"/>
    </xf>
    <xf numFmtId="0" fontId="24" fillId="0" borderId="0" xfId="2" quotePrefix="1" applyFont="1" applyFill="1" applyBorder="1"/>
    <xf numFmtId="0" fontId="1" fillId="0" borderId="0" xfId="0" applyFont="1"/>
    <xf numFmtId="0" fontId="32" fillId="0" borderId="0" xfId="0" applyFont="1"/>
    <xf numFmtId="0" fontId="6" fillId="5" borderId="10" xfId="0" applyFont="1" applyFill="1" applyBorder="1" applyAlignment="1">
      <alignment horizontal="right"/>
    </xf>
    <xf numFmtId="0" fontId="2" fillId="5" borderId="11" xfId="0" applyFont="1" applyFill="1" applyBorder="1"/>
    <xf numFmtId="0" fontId="0" fillId="5" borderId="12" xfId="0" applyFill="1" applyBorder="1" applyAlignment="1">
      <alignment horizontal="center"/>
    </xf>
    <xf numFmtId="0" fontId="2" fillId="5" borderId="8" xfId="0" applyFont="1" applyFill="1" applyBorder="1" applyAlignment="1">
      <alignment horizontal="right"/>
    </xf>
    <xf numFmtId="0" fontId="15" fillId="5" borderId="0" xfId="0" applyFont="1" applyFill="1" applyBorder="1" applyAlignment="1">
      <alignment horizontal="left"/>
    </xf>
    <xf numFmtId="0" fontId="0" fillId="0" borderId="11" xfId="0" applyFont="1" applyBorder="1" applyAlignment="1">
      <alignment horizontal="right" vertical="top"/>
    </xf>
    <xf numFmtId="0" fontId="2" fillId="0" borderId="8" xfId="0" applyFont="1" applyBorder="1" applyAlignment="1">
      <alignment horizontal="center" vertical="top"/>
    </xf>
    <xf numFmtId="0" fontId="9" fillId="0" borderId="8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34" fillId="0" borderId="0" xfId="0" applyFont="1" applyFill="1" applyBorder="1" applyAlignment="1">
      <alignment horizontal="left"/>
    </xf>
    <xf numFmtId="0" fontId="35" fillId="0" borderId="0" xfId="0" applyFont="1" applyProtection="1">
      <protection locked="0"/>
    </xf>
    <xf numFmtId="0" fontId="36" fillId="0" borderId="0" xfId="0" applyFont="1" applyProtection="1">
      <protection locked="0"/>
    </xf>
    <xf numFmtId="0" fontId="35" fillId="0" borderId="0" xfId="0" applyFont="1" applyAlignment="1" applyProtection="1">
      <alignment horizontal="center"/>
      <protection locked="0"/>
    </xf>
    <xf numFmtId="0" fontId="35" fillId="0" borderId="0" xfId="0" applyFont="1" applyBorder="1" applyProtection="1"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protection locked="0"/>
    </xf>
    <xf numFmtId="165" fontId="35" fillId="0" borderId="0" xfId="1" applyNumberFormat="1" applyFont="1" applyAlignment="1" applyProtection="1">
      <alignment horizontal="center"/>
      <protection locked="0"/>
    </xf>
    <xf numFmtId="0" fontId="14" fillId="0" borderId="8" xfId="0" applyFont="1" applyBorder="1" applyAlignment="1">
      <alignment horizontal="left" vertical="top" indent="1"/>
    </xf>
    <xf numFmtId="0" fontId="37" fillId="0" borderId="0" xfId="0" applyFont="1" applyAlignment="1">
      <alignment horizontal="right"/>
    </xf>
    <xf numFmtId="0" fontId="0" fillId="0" borderId="0" xfId="0" applyProtection="1">
      <protection locked="0"/>
    </xf>
    <xf numFmtId="0" fontId="7" fillId="0" borderId="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3" borderId="13" xfId="0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>
      <alignment horizontal="center"/>
    </xf>
    <xf numFmtId="0" fontId="38" fillId="0" borderId="8" xfId="0" applyFont="1" applyBorder="1" applyAlignment="1">
      <alignment horizontal="left" vertical="top" indent="1"/>
    </xf>
    <xf numFmtId="0" fontId="16" fillId="5" borderId="0" xfId="0" applyFont="1" applyFill="1" applyBorder="1" applyAlignment="1">
      <alignment horizontal="right"/>
    </xf>
    <xf numFmtId="0" fontId="40" fillId="3" borderId="2" xfId="0" applyFont="1" applyFill="1" applyBorder="1" applyAlignment="1" applyProtection="1">
      <alignment horizontal="center"/>
    </xf>
    <xf numFmtId="16" fontId="19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9" xfId="0" applyBorder="1" applyAlignment="1">
      <alignment vertical="top"/>
    </xf>
    <xf numFmtId="0" fontId="0" fillId="0" borderId="0" xfId="0" applyFill="1" applyBorder="1" applyAlignment="1">
      <alignment vertical="top"/>
    </xf>
    <xf numFmtId="0" fontId="35" fillId="0" borderId="0" xfId="0" applyFont="1" applyAlignment="1" applyProtection="1">
      <alignment horizontal="center" vertical="top"/>
      <protection locked="0"/>
    </xf>
    <xf numFmtId="0" fontId="0" fillId="0" borderId="0" xfId="0" applyAlignment="1">
      <alignment vertical="top"/>
    </xf>
    <xf numFmtId="0" fontId="2" fillId="0" borderId="0" xfId="0" applyFont="1" applyBorder="1" applyAlignment="1"/>
    <xf numFmtId="16" fontId="19" fillId="0" borderId="0" xfId="0" applyNumberFormat="1" applyFont="1" applyFill="1" applyBorder="1" applyAlignment="1">
      <alignment horizontal="center"/>
    </xf>
    <xf numFmtId="168" fontId="9" fillId="4" borderId="11" xfId="1" applyNumberFormat="1" applyFont="1" applyFill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8" fontId="9" fillId="4" borderId="11" xfId="1" applyNumberFormat="1" applyFont="1" applyFill="1" applyBorder="1" applyAlignment="1">
      <alignment horizontal="left"/>
    </xf>
    <xf numFmtId="168" fontId="2" fillId="0" borderId="0" xfId="0" applyNumberFormat="1" applyFont="1" applyBorder="1" applyAlignment="1">
      <alignment horizontal="center"/>
    </xf>
    <xf numFmtId="168" fontId="2" fillId="0" borderId="0" xfId="1" applyNumberFormat="1" applyFont="1" applyBorder="1" applyAlignment="1">
      <alignment horizontal="center"/>
    </xf>
    <xf numFmtId="168" fontId="0" fillId="0" borderId="0" xfId="0" applyNumberFormat="1" applyBorder="1"/>
    <xf numFmtId="168" fontId="17" fillId="4" borderId="11" xfId="1" applyNumberFormat="1" applyFont="1" applyFill="1" applyBorder="1" applyAlignment="1">
      <alignment horizontal="center"/>
    </xf>
    <xf numFmtId="168" fontId="35" fillId="0" borderId="0" xfId="0" applyNumberFormat="1" applyFont="1" applyProtection="1">
      <protection locked="0"/>
    </xf>
    <xf numFmtId="168" fontId="2" fillId="0" borderId="0" xfId="0" applyNumberFormat="1" applyFont="1" applyBorder="1" applyAlignment="1">
      <alignment horizontal="center" vertical="center"/>
    </xf>
    <xf numFmtId="168" fontId="35" fillId="0" borderId="0" xfId="0" applyNumberFormat="1" applyFont="1" applyAlignment="1" applyProtection="1">
      <alignment horizontal="center"/>
      <protection locked="0"/>
    </xf>
    <xf numFmtId="168" fontId="4" fillId="0" borderId="0" xfId="0" applyNumberFormat="1" applyFont="1" applyFill="1" applyBorder="1" applyAlignment="1" applyProtection="1">
      <alignment horizontal="center"/>
      <protection locked="0"/>
    </xf>
    <xf numFmtId="168" fontId="0" fillId="0" borderId="0" xfId="0" applyNumberFormat="1"/>
    <xf numFmtId="0" fontId="0" fillId="3" borderId="2" xfId="0" applyFill="1" applyBorder="1" applyAlignment="1" applyProtection="1">
      <alignment horizontal="left"/>
      <protection locked="0"/>
    </xf>
    <xf numFmtId="0" fontId="0" fillId="0" borderId="0" xfId="0"/>
    <xf numFmtId="0" fontId="31" fillId="0" borderId="0" xfId="30" applyFont="1" applyBorder="1" applyAlignment="1">
      <alignment horizontal="left"/>
    </xf>
    <xf numFmtId="0" fontId="31" fillId="0" borderId="9" xfId="30" applyFont="1" applyBorder="1" applyAlignment="1">
      <alignment horizontal="left"/>
    </xf>
    <xf numFmtId="0" fontId="26" fillId="0" borderId="0" xfId="0" applyFont="1" applyAlignment="1">
      <alignment horizontal="center"/>
    </xf>
    <xf numFmtId="0" fontId="12" fillId="3" borderId="4" xfId="0" applyFont="1" applyFill="1" applyBorder="1" applyAlignment="1" applyProtection="1">
      <alignment horizontal="center"/>
      <protection locked="0"/>
    </xf>
    <xf numFmtId="0" fontId="12" fillId="3" borderId="3" xfId="0" applyFont="1" applyFill="1" applyBorder="1" applyAlignment="1" applyProtection="1">
      <alignment horizontal="center"/>
      <protection locked="0"/>
    </xf>
    <xf numFmtId="0" fontId="2" fillId="5" borderId="11" xfId="0" applyFont="1" applyFill="1" applyBorder="1" applyAlignment="1">
      <alignment horizontal="center"/>
    </xf>
    <xf numFmtId="167" fontId="0" fillId="3" borderId="2" xfId="0" applyNumberFormat="1" applyFill="1" applyBorder="1" applyAlignment="1" applyProtection="1">
      <alignment horizontal="left"/>
      <protection locked="0"/>
    </xf>
    <xf numFmtId="0" fontId="27" fillId="0" borderId="0" xfId="30" quotePrefix="1" applyBorder="1" applyAlignment="1">
      <alignment horizontal="left"/>
    </xf>
    <xf numFmtId="0" fontId="27" fillId="0" borderId="0" xfId="30" applyBorder="1" applyAlignment="1">
      <alignment horizontal="left"/>
    </xf>
    <xf numFmtId="0" fontId="27" fillId="0" borderId="9" xfId="30" applyBorder="1" applyAlignment="1">
      <alignment horizontal="left"/>
    </xf>
    <xf numFmtId="168" fontId="20" fillId="0" borderId="0" xfId="0" applyNumberFormat="1" applyFont="1" applyAlignment="1" applyProtection="1">
      <alignment horizontal="center"/>
      <protection locked="0"/>
    </xf>
    <xf numFmtId="168" fontId="20" fillId="0" borderId="0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>
      <alignment horizontal="right"/>
    </xf>
    <xf numFmtId="0" fontId="39" fillId="0" borderId="9" xfId="0" applyFont="1" applyBorder="1" applyAlignment="1">
      <alignment horizontal="right" indent="1"/>
    </xf>
    <xf numFmtId="0" fontId="39" fillId="0" borderId="12" xfId="0" applyFont="1" applyBorder="1" applyAlignment="1">
      <alignment horizontal="right" indent="1"/>
    </xf>
  </cellXfs>
  <cellStyles count="31">
    <cellStyle name="Besuchter Hyperlink" xfId="5" builtinId="9" hidden="1"/>
    <cellStyle name="Besuchter Hyperlink" xfId="7" builtinId="9" hidden="1"/>
    <cellStyle name="Besuchter Hyperlink" xfId="9" builtinId="9" hidden="1"/>
    <cellStyle name="Besuchter Hyperlink" xfId="11" builtinId="9" hidden="1"/>
    <cellStyle name="Besuchter Hyperlink" xfId="13" builtinId="9" hidden="1"/>
    <cellStyle name="Besuchter Hyperlink" xfId="15" builtinId="9" hidden="1"/>
    <cellStyle name="Besuchter Hyperlink" xfId="17" builtinId="9" hidden="1"/>
    <cellStyle name="Besuchter Hyperlink" xfId="19" builtinId="9" hidden="1"/>
    <cellStyle name="Besuchter Hyperlink" xfId="21" builtinId="9" hidden="1"/>
    <cellStyle name="Besuchter Hyperlink" xfId="23" builtinId="9" hidden="1"/>
    <cellStyle name="Besuchter Hyperlink" xfId="25" builtinId="9" hidden="1"/>
    <cellStyle name="Besuchter Hyperlink" xfId="27" builtinId="9" hidden="1"/>
    <cellStyle name="Besuchter Hyperlink" xfId="29" builtinId="9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/>
    <cellStyle name="Normal 2" xfId="2"/>
    <cellStyle name="Note 2" xfId="3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List" dx="22" fmlaLink="$B$68" fmlaRange="Sheet2!$A$18:$A$25" noThreeD="1" sel="1" val="0"/>
</file>

<file path=xl/ctrlProps/ctrlProp10.xml><?xml version="1.0" encoding="utf-8"?>
<formControlPr xmlns="http://schemas.microsoft.com/office/spreadsheetml/2009/9/main" objectType="CheckBox" fmlaLink="$I$75" lockText="1" noThreeD="1"/>
</file>

<file path=xl/ctrlProps/ctrlProp11.xml><?xml version="1.0" encoding="utf-8"?>
<formControlPr xmlns="http://schemas.microsoft.com/office/spreadsheetml/2009/9/main" objectType="CheckBox" fmlaLink="$I$54" lockText="1" noThreeD="1"/>
</file>

<file path=xl/ctrlProps/ctrlProp2.xml><?xml version="1.0" encoding="utf-8"?>
<formControlPr xmlns="http://schemas.microsoft.com/office/spreadsheetml/2009/9/main" objectType="List" dx="22" fmlaLink="$B$37" fmlaRange="Selection_Marker" noThreeD="1" sel="1" val="0"/>
</file>

<file path=xl/ctrlProps/ctrlProp3.xml><?xml version="1.0" encoding="utf-8"?>
<formControlPr xmlns="http://schemas.microsoft.com/office/spreadsheetml/2009/9/main" objectType="List" dx="22" fmlaLink="$D$37" fmlaRange="Selection_Markers_Promoters" noThreeD="1" sel="1" val="0"/>
</file>

<file path=xl/ctrlProps/ctrlProp4.xml><?xml version="1.0" encoding="utf-8"?>
<formControlPr xmlns="http://schemas.microsoft.com/office/spreadsheetml/2009/9/main" objectType="CheckBox" fmlaLink="$I$50" lockText="1" noThreeD="1"/>
</file>

<file path=xl/ctrlProps/ctrlProp5.xml><?xml version="1.0" encoding="utf-8"?>
<formControlPr xmlns="http://schemas.microsoft.com/office/spreadsheetml/2009/9/main" objectType="CheckBox" fmlaLink="$I$51" lockText="1" noThreeD="1"/>
</file>

<file path=xl/ctrlProps/ctrlProp6.xml><?xml version="1.0" encoding="utf-8"?>
<formControlPr xmlns="http://schemas.microsoft.com/office/spreadsheetml/2009/9/main" objectType="CheckBox" fmlaLink="$I$52" lockText="1" noThreeD="1"/>
</file>

<file path=xl/ctrlProps/ctrlProp7.xml><?xml version="1.0" encoding="utf-8"?>
<formControlPr xmlns="http://schemas.microsoft.com/office/spreadsheetml/2009/9/main" objectType="CheckBox" fmlaLink="$I$53" lockText="1" noThreeD="1"/>
</file>

<file path=xl/ctrlProps/ctrlProp8.xml><?xml version="1.0" encoding="utf-8"?>
<formControlPr xmlns="http://schemas.microsoft.com/office/spreadsheetml/2009/9/main" objectType="CheckBox" fmlaLink="$I$58" lockText="1" noThreeD="1"/>
</file>

<file path=xl/ctrlProps/ctrlProp9.xml><?xml version="1.0" encoding="utf-8"?>
<formControlPr xmlns="http://schemas.microsoft.com/office/spreadsheetml/2009/9/main" objectType="CheckBox" fmlaLink="$I$59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476250</xdr:colOff>
          <xdr:row>63</xdr:row>
          <xdr:rowOff>228600</xdr:rowOff>
        </xdr:from>
        <xdr:to>
          <xdr:col>2</xdr:col>
          <xdr:colOff>857250</xdr:colOff>
          <xdr:row>72</xdr:row>
          <xdr:rowOff>0</xdr:rowOff>
        </xdr:to>
        <xdr:sp macro="" textlink="">
          <xdr:nvSpPr>
            <xdr:cNvPr id="1063" name="List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400050</xdr:colOff>
          <xdr:row>33</xdr:row>
          <xdr:rowOff>171450</xdr:rowOff>
        </xdr:from>
        <xdr:to>
          <xdr:col>2</xdr:col>
          <xdr:colOff>228600</xdr:colOff>
          <xdr:row>42</xdr:row>
          <xdr:rowOff>171450</xdr:rowOff>
        </xdr:to>
        <xdr:sp macro="" textlink="">
          <xdr:nvSpPr>
            <xdr:cNvPr id="1067" name="List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34</xdr:row>
          <xdr:rowOff>0</xdr:rowOff>
        </xdr:from>
        <xdr:to>
          <xdr:col>4</xdr:col>
          <xdr:colOff>209550</xdr:colOff>
          <xdr:row>42</xdr:row>
          <xdr:rowOff>180975</xdr:rowOff>
        </xdr:to>
        <xdr:sp macro="" textlink="">
          <xdr:nvSpPr>
            <xdr:cNvPr id="1072" name="List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48</xdr:row>
          <xdr:rowOff>19050</xdr:rowOff>
        </xdr:from>
        <xdr:to>
          <xdr:col>2</xdr:col>
          <xdr:colOff>1390650</xdr:colOff>
          <xdr:row>50</xdr:row>
          <xdr:rowOff>19050</xdr:rowOff>
        </xdr:to>
        <xdr:sp macro="" textlink="">
          <xdr:nvSpPr>
            <xdr:cNvPr id="1096" name="Check Box 72" descr="SHCTL-LUC-PX: shRNA to Luciferase (non-targeting control)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SGCCTL-XX-PX: Empty CRISPR sgRNA-Cas9 Control Vector (Plasmid)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49</xdr:row>
          <xdr:rowOff>133350</xdr:rowOff>
        </xdr:from>
        <xdr:to>
          <xdr:col>3</xdr:col>
          <xdr:colOff>0</xdr:colOff>
          <xdr:row>51</xdr:row>
          <xdr:rowOff>57150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SGCCTL-NT-PX: sgNT (non-targeting) in Standard sgRNA-Cas9 Vector (Plasmid)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50</xdr:row>
          <xdr:rowOff>152400</xdr:rowOff>
        </xdr:from>
        <xdr:to>
          <xdr:col>3</xdr:col>
          <xdr:colOff>9525</xdr:colOff>
          <xdr:row>52</xdr:row>
          <xdr:rowOff>57150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SGCCTL-COP-PX: sgCopGFP (non-targeting) in Standard sgRNA-Cas9 Vector (Plasmid) 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51</xdr:row>
          <xdr:rowOff>171450</xdr:rowOff>
        </xdr:from>
        <xdr:to>
          <xdr:col>2</xdr:col>
          <xdr:colOff>1695450</xdr:colOff>
          <xdr:row>53</xdr:row>
          <xdr:rowOff>57150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SGCCTL-PCNA-PX: sgPCNA (lethal) in Standard sgRNA-Cas9 Vector (Plasmid) *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1790700</xdr:colOff>
          <xdr:row>49</xdr:row>
          <xdr:rowOff>19050</xdr:rowOff>
        </xdr:from>
        <xdr:to>
          <xdr:col>5</xdr:col>
          <xdr:colOff>933450</xdr:colOff>
          <xdr:row>50</xdr:row>
          <xdr:rowOff>95250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CPCP-K2A: Ready-to-Use Lentiviral Packaging Mix (€463/250ug)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1790700</xdr:colOff>
          <xdr:row>50</xdr:row>
          <xdr:rowOff>57150</xdr:rowOff>
        </xdr:from>
        <xdr:to>
          <xdr:col>5</xdr:col>
          <xdr:colOff>895350</xdr:colOff>
          <xdr:row>51</xdr:row>
          <xdr:rowOff>133350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LFVC1: LentiFuge™ Viral Concentration Reagent (€442/1ml)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64</xdr:row>
          <xdr:rowOff>57150</xdr:rowOff>
        </xdr:from>
        <xdr:to>
          <xdr:col>5</xdr:col>
          <xdr:colOff>285750</xdr:colOff>
          <xdr:row>65</xdr:row>
          <xdr:rowOff>133350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if you want Controls packaged differently than the Custom constructs 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57150</xdr:colOff>
      <xdr:row>75</xdr:row>
      <xdr:rowOff>28575</xdr:rowOff>
    </xdr:from>
    <xdr:to>
      <xdr:col>3</xdr:col>
      <xdr:colOff>182879</xdr:colOff>
      <xdr:row>78</xdr:row>
      <xdr:rowOff>162560</xdr:rowOff>
    </xdr:to>
    <xdr:sp macro="" textlink="" fLocksText="0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361950" y="12220575"/>
          <a:ext cx="4596129" cy="946785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2123441</xdr:colOff>
      <xdr:row>64</xdr:row>
      <xdr:rowOff>20320</xdr:rowOff>
    </xdr:from>
    <xdr:to>
      <xdr:col>5</xdr:col>
      <xdr:colOff>355600</xdr:colOff>
      <xdr:row>69</xdr:row>
      <xdr:rowOff>91440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76141" y="10116820"/>
          <a:ext cx="4874259" cy="1049020"/>
        </a:xfrm>
        <a:prstGeom prst="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229870</xdr:colOff>
      <xdr:row>75</xdr:row>
      <xdr:rowOff>28575</xdr:rowOff>
    </xdr:from>
    <xdr:to>
      <xdr:col>5</xdr:col>
      <xdr:colOff>325119</xdr:colOff>
      <xdr:row>78</xdr:row>
      <xdr:rowOff>162560</xdr:rowOff>
    </xdr:to>
    <xdr:sp macro="" textlink="" fLocksText="0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5005070" y="12220575"/>
          <a:ext cx="4525009" cy="946785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53</xdr:row>
          <xdr:rowOff>0</xdr:rowOff>
        </xdr:from>
        <xdr:to>
          <xdr:col>2</xdr:col>
          <xdr:colOff>1695450</xdr:colOff>
          <xdr:row>54</xdr:row>
          <xdr:rowOff>76200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SGCCTL-POLR2L-PX: sgPOLR2L (lethal) in Standard sgRNA-Cas9 Vector (Plasmid) *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1255066</xdr:colOff>
      <xdr:row>80</xdr:row>
      <xdr:rowOff>53789</xdr:rowOff>
    </xdr:from>
    <xdr:to>
      <xdr:col>5</xdr:col>
      <xdr:colOff>928189</xdr:colOff>
      <xdr:row>88</xdr:row>
      <xdr:rowOff>185785</xdr:rowOff>
    </xdr:to>
    <xdr:sp macro="" textlink="">
      <xdr:nvSpPr>
        <xdr:cNvPr id="22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5549160" y="13859436"/>
          <a:ext cx="3617594" cy="12525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eaLnBrk="1" fontAlgn="auto" latinLnBrk="0" hangingPunct="1"/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Send completed form and Purchase Order to </a:t>
          </a:r>
          <a:r>
            <a:rPr lang="en-US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info@biocat.com</a:t>
          </a:r>
          <a:r>
            <a:rPr lang="en-US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 FAX to +49 6221 7141529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place order. </a:t>
          </a:r>
        </a:p>
        <a:p>
          <a:pPr eaLnBrk="1" fontAlgn="auto" latinLnBrk="0" hangingPunct="1"/>
          <a:endParaRPr lang="de-DE" sz="1400">
            <a:effectLst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Calculated price is an estimate.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You will receive price confirmation when order is placed.</a:t>
          </a:r>
          <a:endParaRPr lang="de-DE" sz="1400">
            <a:effectLst/>
          </a:endParaRPr>
        </a:p>
      </xdr:txBody>
    </xdr:sp>
    <xdr:clientData/>
  </xdr:twoCellAnchor>
  <xdr:twoCellAnchor>
    <xdr:from>
      <xdr:col>4</xdr:col>
      <xdr:colOff>1246109</xdr:colOff>
      <xdr:row>2</xdr:row>
      <xdr:rowOff>134470</xdr:rowOff>
    </xdr:from>
    <xdr:to>
      <xdr:col>6</xdr:col>
      <xdr:colOff>107095</xdr:colOff>
      <xdr:row>11</xdr:row>
      <xdr:rowOff>29221</xdr:rowOff>
    </xdr:to>
    <xdr:grpSp>
      <xdr:nvGrpSpPr>
        <xdr:cNvPr id="23" name="Gruppieren 22"/>
        <xdr:cNvGrpSpPr/>
      </xdr:nvGrpSpPr>
      <xdr:grpSpPr>
        <a:xfrm>
          <a:off x="7294484" y="553570"/>
          <a:ext cx="1870886" cy="1685451"/>
          <a:chOff x="7695119" y="544274"/>
          <a:chExt cx="1946093" cy="1567565"/>
        </a:xfrm>
      </xdr:grpSpPr>
      <xdr:sp macro="" textlink="">
        <xdr:nvSpPr>
          <xdr:cNvPr id="25" name="TextBox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 txBox="1"/>
        </xdr:nvSpPr>
        <xdr:spPr>
          <a:xfrm>
            <a:off x="7695119" y="986438"/>
            <a:ext cx="1946093" cy="112540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BioCat GmbH</a:t>
            </a:r>
            <a:endParaRPr lang="de-DE" sz="1000">
              <a:effectLst/>
            </a:endParaRPr>
          </a:p>
          <a:p>
            <a:r>
              <a:rPr lang="en-US" sz="11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Im Neuenheimer</a:t>
            </a:r>
            <a:r>
              <a:rPr lang="en-US" sz="1100" b="0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r>
              <a:rPr lang="en-US" sz="11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Feld 584</a:t>
            </a:r>
            <a:endParaRPr lang="de-DE" sz="1000">
              <a:effectLst/>
            </a:endParaRPr>
          </a:p>
          <a:p>
            <a:r>
              <a:rPr lang="en-US" sz="11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D-69120 Heidelberg</a:t>
            </a:r>
            <a:endParaRPr lang="de-DE" sz="1000">
              <a:effectLst/>
            </a:endParaRPr>
          </a:p>
          <a:p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Tel.: +49 6221 7141516</a:t>
            </a:r>
            <a:endParaRPr lang="de-DE" sz="1000">
              <a:effectLst/>
            </a:endParaRPr>
          </a:p>
          <a:p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info@biocat.com</a:t>
            </a:r>
            <a:endParaRPr lang="de-DE" sz="1000">
              <a:effectLst/>
            </a:endParaRPr>
          </a:p>
          <a:p>
            <a:r>
              <a:rPr lang="en-US" sz="1100" b="0" i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www.biocat.com</a:t>
            </a:r>
            <a:r>
              <a: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</a:t>
            </a:r>
            <a:endParaRPr lang="de-DE" sz="1000">
              <a:effectLst/>
            </a:endParaRPr>
          </a:p>
          <a:p>
            <a:endParaRPr lang="en-US" sz="1000"/>
          </a:p>
        </xdr:txBody>
      </xdr:sp>
      <xdr:pic>
        <xdr:nvPicPr>
          <xdr:cNvPr id="26" name="Grafik 25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75625" y="544274"/>
            <a:ext cx="1415653" cy="34860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13" Type="http://schemas.openxmlformats.org/officeDocument/2006/relationships/ctrlProp" Target="../ctrlProps/ctrlProp6.xml"/><Relationship Id="rId18" Type="http://schemas.openxmlformats.org/officeDocument/2006/relationships/ctrlProp" Target="../ctrlProps/ctrlProp11.xml"/><Relationship Id="rId3" Type="http://schemas.openxmlformats.org/officeDocument/2006/relationships/hyperlink" Target="https://www.cellecta.com/products-3/crispr-products/knockout-control-constructs/" TargetMode="External"/><Relationship Id="rId7" Type="http://schemas.openxmlformats.org/officeDocument/2006/relationships/vmlDrawing" Target="../drawings/vmlDrawing1.vml"/><Relationship Id="rId12" Type="http://schemas.openxmlformats.org/officeDocument/2006/relationships/ctrlProp" Target="../ctrlProps/ctrlProp5.xml"/><Relationship Id="rId17" Type="http://schemas.openxmlformats.org/officeDocument/2006/relationships/ctrlProp" Target="../ctrlProps/ctrlProp10.xml"/><Relationship Id="rId2" Type="http://schemas.openxmlformats.org/officeDocument/2006/relationships/hyperlink" Target="https://www.cellecta.com/products-3/crispr-products/knockout-control-constructs/" TargetMode="External"/><Relationship Id="rId16" Type="http://schemas.openxmlformats.org/officeDocument/2006/relationships/ctrlProp" Target="../ctrlProps/ctrlProp9.xml"/><Relationship Id="rId1" Type="http://schemas.openxmlformats.org/officeDocument/2006/relationships/hyperlink" Target="https://www.cellecta.com/products-3/crispr-products/knockout-control-constructs/" TargetMode="External"/><Relationship Id="rId6" Type="http://schemas.openxmlformats.org/officeDocument/2006/relationships/drawing" Target="../drawings/drawing1.xml"/><Relationship Id="rId11" Type="http://schemas.openxmlformats.org/officeDocument/2006/relationships/ctrlProp" Target="../ctrlProps/ctrlProp4.xml"/><Relationship Id="rId5" Type="http://schemas.openxmlformats.org/officeDocument/2006/relationships/printerSettings" Target="../printerSettings/printerSettings1.bin"/><Relationship Id="rId15" Type="http://schemas.openxmlformats.org/officeDocument/2006/relationships/ctrlProp" Target="../ctrlProps/ctrlProp8.xml"/><Relationship Id="rId10" Type="http://schemas.openxmlformats.org/officeDocument/2006/relationships/ctrlProp" Target="../ctrlProps/ctrlProp3.xml"/><Relationship Id="rId4" Type="http://schemas.openxmlformats.org/officeDocument/2006/relationships/hyperlink" Target="https://www.biocat.com/genomics/genome-engineering/crispr-cas9-lentiviral-guide-rna-cloning-vectors-and-control-constructs" TargetMode="External"/><Relationship Id="rId9" Type="http://schemas.openxmlformats.org/officeDocument/2006/relationships/ctrlProp" Target="../ctrlProps/ctrlProp2.xml"/><Relationship Id="rId14" Type="http://schemas.openxmlformats.org/officeDocument/2006/relationships/ctrlProp" Target="../ctrlProps/ctrlProp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L90"/>
  <sheetViews>
    <sheetView showGridLines="0" tabSelected="1" zoomScaleNormal="100" workbookViewId="0">
      <selection activeCell="C4" sqref="C4:D4"/>
    </sheetView>
  </sheetViews>
  <sheetFormatPr baseColWidth="10" defaultColWidth="8.7109375" defaultRowHeight="15" x14ac:dyDescent="0.25"/>
  <cols>
    <col min="1" max="1" width="4" customWidth="1"/>
    <col min="2" max="2" width="29.42578125" customWidth="1"/>
    <col min="3" max="3" width="29.140625" customWidth="1"/>
    <col min="4" max="4" width="28.140625" customWidth="1"/>
    <col min="5" max="5" width="29.42578125" style="7" customWidth="1"/>
    <col min="6" max="6" width="15.7109375" customWidth="1"/>
    <col min="7" max="7" width="4.140625" customWidth="1"/>
    <col min="8" max="8" width="17.7109375" style="25" customWidth="1"/>
    <col min="9" max="9" width="8.42578125" style="98" hidden="1" customWidth="1"/>
    <col min="10" max="10" width="21.140625" customWidth="1"/>
    <col min="11" max="12" width="9.140625" customWidth="1"/>
  </cols>
  <sheetData>
    <row r="1" spans="1:9" ht="23.25" x14ac:dyDescent="0.35">
      <c r="A1" s="140" t="s">
        <v>75</v>
      </c>
      <c r="B1" s="140"/>
      <c r="C1" s="140"/>
      <c r="D1" s="140"/>
      <c r="E1" s="140"/>
      <c r="F1" s="140"/>
    </row>
    <row r="2" spans="1:9" ht="10.15" customHeight="1" x14ac:dyDescent="0.3">
      <c r="A2" s="64"/>
      <c r="E2" s="65"/>
    </row>
    <row r="3" spans="1:9" x14ac:dyDescent="0.25">
      <c r="A3" s="75"/>
      <c r="B3" s="86" t="s">
        <v>76</v>
      </c>
      <c r="E3" s="76"/>
      <c r="F3" s="63"/>
    </row>
    <row r="4" spans="1:9" ht="15.75" x14ac:dyDescent="0.3">
      <c r="B4" s="5" t="s">
        <v>68</v>
      </c>
      <c r="C4" s="144"/>
      <c r="D4" s="144"/>
      <c r="E4" s="20"/>
      <c r="F4" s="21"/>
      <c r="G4" s="21"/>
      <c r="H4" s="21"/>
    </row>
    <row r="5" spans="1:9" ht="15.75" x14ac:dyDescent="0.3">
      <c r="B5" s="5" t="s">
        <v>69</v>
      </c>
      <c r="C5" s="136"/>
      <c r="D5" s="136"/>
      <c r="E5" s="115"/>
      <c r="F5" s="21"/>
      <c r="G5" s="21"/>
      <c r="H5" s="21"/>
    </row>
    <row r="6" spans="1:9" ht="15.75" x14ac:dyDescent="0.3">
      <c r="B6" s="5" t="s">
        <v>48</v>
      </c>
      <c r="C6" s="136"/>
      <c r="D6" s="136"/>
      <c r="E6" s="20"/>
      <c r="F6" s="21"/>
      <c r="G6" s="21"/>
      <c r="H6" s="21"/>
    </row>
    <row r="7" spans="1:9" ht="15.75" x14ac:dyDescent="0.3">
      <c r="B7" s="5" t="s">
        <v>58</v>
      </c>
      <c r="C7" s="136"/>
      <c r="D7" s="136"/>
      <c r="E7" s="20"/>
      <c r="F7" s="21"/>
      <c r="G7" s="21"/>
      <c r="H7" s="21"/>
    </row>
    <row r="8" spans="1:9" ht="15.75" x14ac:dyDescent="0.3">
      <c r="B8" s="5" t="s">
        <v>59</v>
      </c>
      <c r="C8" s="136"/>
      <c r="D8" s="136"/>
      <c r="E8" s="20"/>
      <c r="F8" s="21"/>
      <c r="G8" s="21"/>
      <c r="H8" s="21"/>
    </row>
    <row r="9" spans="1:9" ht="15.75" x14ac:dyDescent="0.3">
      <c r="B9" s="5" t="s">
        <v>60</v>
      </c>
      <c r="C9" s="136"/>
      <c r="D9" s="136"/>
      <c r="E9" s="123"/>
      <c r="F9" s="21"/>
      <c r="G9" s="21"/>
      <c r="H9" s="21"/>
    </row>
    <row r="10" spans="1:9" ht="15.75" x14ac:dyDescent="0.3">
      <c r="B10" s="5" t="s">
        <v>0</v>
      </c>
      <c r="C10" s="136"/>
      <c r="D10" s="136"/>
      <c r="E10" s="123"/>
      <c r="F10" s="21"/>
      <c r="G10" s="21"/>
      <c r="H10" s="21"/>
    </row>
    <row r="11" spans="1:9" ht="15.75" x14ac:dyDescent="0.3">
      <c r="B11" s="5" t="s">
        <v>1</v>
      </c>
      <c r="C11" s="136"/>
      <c r="D11" s="136"/>
      <c r="E11" s="97"/>
      <c r="F11" s="106"/>
      <c r="G11" s="21"/>
      <c r="H11" s="21"/>
    </row>
    <row r="12" spans="1:9" ht="15.75" x14ac:dyDescent="0.3">
      <c r="B12" s="5" t="s">
        <v>62</v>
      </c>
      <c r="C12" s="136"/>
      <c r="D12" s="136"/>
      <c r="E12" s="97"/>
      <c r="F12" s="106" t="s">
        <v>88</v>
      </c>
      <c r="G12" s="21"/>
      <c r="H12" s="21"/>
      <c r="I12" s="107"/>
    </row>
    <row r="13" spans="1:9" ht="6" customHeight="1" thickBot="1" x14ac:dyDescent="0.35">
      <c r="E13" s="23"/>
      <c r="G13" s="21"/>
      <c r="H13" s="21"/>
    </row>
    <row r="14" spans="1:9" ht="18.75" x14ac:dyDescent="0.3">
      <c r="B14" s="44" t="s">
        <v>56</v>
      </c>
      <c r="C14" s="26"/>
      <c r="D14" s="26"/>
      <c r="E14" s="38"/>
      <c r="F14" s="27"/>
      <c r="G14" s="14"/>
    </row>
    <row r="15" spans="1:9" s="10" customFormat="1" x14ac:dyDescent="0.25">
      <c r="B15" s="55" t="s">
        <v>7</v>
      </c>
      <c r="C15" s="4" t="s">
        <v>61</v>
      </c>
      <c r="D15" s="4" t="s">
        <v>2</v>
      </c>
      <c r="E15" s="108" t="s">
        <v>64</v>
      </c>
      <c r="F15" s="109" t="s">
        <v>63</v>
      </c>
      <c r="G15" s="61"/>
      <c r="H15" s="51"/>
      <c r="I15" s="99"/>
    </row>
    <row r="16" spans="1:9" x14ac:dyDescent="0.25">
      <c r="B16" s="70"/>
      <c r="C16" s="71"/>
      <c r="D16" s="71"/>
      <c r="E16" s="114" t="s">
        <v>66</v>
      </c>
      <c r="F16" s="110"/>
      <c r="G16" s="14"/>
      <c r="I16" s="100">
        <f t="shared" ref="I16:I25" si="0">IF(B16&lt;&gt;0,1,0)</f>
        <v>0</v>
      </c>
    </row>
    <row r="17" spans="2:10" x14ac:dyDescent="0.25">
      <c r="B17" s="70"/>
      <c r="C17" s="71"/>
      <c r="D17" s="71"/>
      <c r="E17" s="114" t="s">
        <v>66</v>
      </c>
      <c r="F17" s="110"/>
      <c r="G17" s="14"/>
      <c r="I17" s="100">
        <f t="shared" si="0"/>
        <v>0</v>
      </c>
    </row>
    <row r="18" spans="2:10" x14ac:dyDescent="0.25">
      <c r="B18" s="70"/>
      <c r="C18" s="71"/>
      <c r="D18" s="71"/>
      <c r="E18" s="114" t="s">
        <v>66</v>
      </c>
      <c r="F18" s="110"/>
      <c r="G18" s="14"/>
      <c r="I18" s="100">
        <f t="shared" si="0"/>
        <v>0</v>
      </c>
    </row>
    <row r="19" spans="2:10" x14ac:dyDescent="0.25">
      <c r="B19" s="70"/>
      <c r="C19" s="71"/>
      <c r="D19" s="71"/>
      <c r="E19" s="114" t="s">
        <v>66</v>
      </c>
      <c r="F19" s="110"/>
      <c r="G19" s="14"/>
      <c r="I19" s="100">
        <f t="shared" si="0"/>
        <v>0</v>
      </c>
    </row>
    <row r="20" spans="2:10" x14ac:dyDescent="0.25">
      <c r="B20" s="70"/>
      <c r="C20" s="71"/>
      <c r="D20" s="71"/>
      <c r="E20" s="114" t="s">
        <v>66</v>
      </c>
      <c r="F20" s="110"/>
      <c r="G20" s="14"/>
      <c r="I20" s="100">
        <f t="shared" si="0"/>
        <v>0</v>
      </c>
    </row>
    <row r="21" spans="2:10" x14ac:dyDescent="0.25">
      <c r="B21" s="70"/>
      <c r="C21" s="71"/>
      <c r="D21" s="71"/>
      <c r="E21" s="114" t="s">
        <v>66</v>
      </c>
      <c r="F21" s="110"/>
      <c r="G21" s="14"/>
      <c r="I21" s="100">
        <f t="shared" si="0"/>
        <v>0</v>
      </c>
    </row>
    <row r="22" spans="2:10" x14ac:dyDescent="0.25">
      <c r="B22" s="70"/>
      <c r="C22" s="71"/>
      <c r="D22" s="71"/>
      <c r="E22" s="114" t="s">
        <v>66</v>
      </c>
      <c r="F22" s="110"/>
      <c r="G22" s="14"/>
      <c r="I22" s="100">
        <f t="shared" si="0"/>
        <v>0</v>
      </c>
    </row>
    <row r="23" spans="2:10" x14ac:dyDescent="0.25">
      <c r="B23" s="70"/>
      <c r="C23" s="71"/>
      <c r="D23" s="71"/>
      <c r="E23" s="114" t="s">
        <v>66</v>
      </c>
      <c r="F23" s="110"/>
      <c r="G23" s="14"/>
      <c r="I23" s="100">
        <f t="shared" si="0"/>
        <v>0</v>
      </c>
    </row>
    <row r="24" spans="2:10" ht="15.75" x14ac:dyDescent="0.3">
      <c r="B24" s="70"/>
      <c r="C24" s="71"/>
      <c r="D24" s="71"/>
      <c r="E24" s="114" t="s">
        <v>66</v>
      </c>
      <c r="F24" s="110"/>
      <c r="G24" s="14"/>
      <c r="I24" s="100">
        <f t="shared" si="0"/>
        <v>0</v>
      </c>
      <c r="J24" s="20"/>
    </row>
    <row r="25" spans="2:10" ht="15.75" x14ac:dyDescent="0.3">
      <c r="B25" s="70"/>
      <c r="C25" s="71"/>
      <c r="D25" s="71"/>
      <c r="E25" s="114" t="s">
        <v>66</v>
      </c>
      <c r="F25" s="110"/>
      <c r="G25" s="14"/>
      <c r="I25" s="100">
        <f t="shared" si="0"/>
        <v>0</v>
      </c>
      <c r="J25" s="22"/>
    </row>
    <row r="26" spans="2:10" ht="16.5" x14ac:dyDescent="0.3">
      <c r="B26" s="94" t="s">
        <v>5</v>
      </c>
      <c r="C26" s="95">
        <f>+SUM(I16:I25)</f>
        <v>0</v>
      </c>
      <c r="D26" s="96"/>
      <c r="E26" s="96" t="s">
        <v>13</v>
      </c>
      <c r="F26" s="111">
        <f>+SUM(F16:F25)</f>
        <v>0</v>
      </c>
      <c r="G26" s="14"/>
      <c r="J26" s="23"/>
    </row>
    <row r="27" spans="2:10" ht="5.25" customHeight="1" x14ac:dyDescent="0.25">
      <c r="B27" s="39"/>
      <c r="C27" s="14"/>
      <c r="D27" s="14"/>
      <c r="E27" s="62"/>
      <c r="F27" s="28"/>
      <c r="G27" s="14"/>
    </row>
    <row r="28" spans="2:10" ht="16.5" thickBot="1" x14ac:dyDescent="0.3">
      <c r="B28" s="69" t="s">
        <v>15</v>
      </c>
      <c r="C28" s="124">
        <f>IFERROR(CHOOSE(I28,PRODUCT(F26,I30),PRODUCT(F26,I31),PRODUCT(F26,I32),PRODUCT(F26,I33),PRODUCT(F26,I34),PRODUCT(F26,I35)),0)</f>
        <v>0</v>
      </c>
      <c r="D28" s="31"/>
      <c r="E28" s="92"/>
      <c r="F28" s="150" t="s">
        <v>79</v>
      </c>
      <c r="G28" s="14"/>
      <c r="I28" s="100">
        <f>IF(F26=0,0,IF(AND(F26&gt;0,F26&lt;4),1,IF(AND(F26&gt;3,F26&lt;8),2,IF(AND(F26&gt;7,F26&lt;15),3,IF(AND(F26&gt;14,F26&lt;30),4,IF(AND(F26&gt;29,F26&lt;50),5,IF((F26&gt;49),5,"error")))))))</f>
        <v>0</v>
      </c>
    </row>
    <row r="29" spans="2:10" ht="4.9000000000000004" customHeight="1" thickBot="1" x14ac:dyDescent="0.3"/>
    <row r="30" spans="2:10" ht="21" x14ac:dyDescent="0.35">
      <c r="B30" s="44" t="s">
        <v>34</v>
      </c>
      <c r="C30" s="26"/>
      <c r="D30" s="26"/>
      <c r="E30" s="38"/>
      <c r="F30" s="27"/>
      <c r="G30" s="14"/>
      <c r="H30" s="52"/>
      <c r="I30" s="149">
        <v>417</v>
      </c>
    </row>
    <row r="31" spans="2:10" ht="6" customHeight="1" x14ac:dyDescent="0.3">
      <c r="B31" s="39"/>
      <c r="C31" s="14"/>
      <c r="D31" s="14"/>
      <c r="E31" s="62"/>
      <c r="F31" s="28"/>
      <c r="G31" s="14"/>
      <c r="H31" s="52"/>
      <c r="I31" s="149">
        <v>359</v>
      </c>
    </row>
    <row r="32" spans="2:10" ht="15.75" x14ac:dyDescent="0.3">
      <c r="B32" s="33" t="s">
        <v>8</v>
      </c>
      <c r="C32" s="141" t="s">
        <v>32</v>
      </c>
      <c r="D32" s="142"/>
      <c r="E32" s="62"/>
      <c r="F32" s="28"/>
      <c r="G32" s="14"/>
      <c r="H32" s="52"/>
      <c r="I32" s="149">
        <v>317</v>
      </c>
    </row>
    <row r="33" spans="2:9" ht="7.9" customHeight="1" x14ac:dyDescent="0.3">
      <c r="B33" s="39"/>
      <c r="C33" s="14"/>
      <c r="D33" s="14"/>
      <c r="E33" s="62"/>
      <c r="F33" s="28"/>
      <c r="G33" s="14"/>
      <c r="H33" s="52"/>
      <c r="I33" s="149">
        <v>275</v>
      </c>
    </row>
    <row r="34" spans="2:9" s="2" customFormat="1" ht="15.75" x14ac:dyDescent="0.3">
      <c r="B34" s="45" t="s">
        <v>38</v>
      </c>
      <c r="C34" s="15"/>
      <c r="D34" s="78" t="s">
        <v>37</v>
      </c>
      <c r="E34" s="15"/>
      <c r="F34" s="46"/>
      <c r="G34" s="15"/>
      <c r="H34" s="53"/>
      <c r="I34" s="149">
        <v>249</v>
      </c>
    </row>
    <row r="35" spans="2:9" ht="15.75" x14ac:dyDescent="0.3">
      <c r="B35" s="39"/>
      <c r="C35" s="34"/>
      <c r="D35" s="14"/>
      <c r="E35" s="62"/>
      <c r="F35" s="28"/>
      <c r="G35" s="14"/>
      <c r="H35" s="52"/>
      <c r="I35" s="149">
        <v>232</v>
      </c>
    </row>
    <row r="36" spans="2:9" x14ac:dyDescent="0.25">
      <c r="B36" s="47"/>
      <c r="C36" s="14"/>
      <c r="D36" s="14"/>
      <c r="E36" s="62"/>
      <c r="F36" s="28"/>
      <c r="G36" s="14"/>
      <c r="H36" s="52"/>
      <c r="I36" s="131"/>
    </row>
    <row r="37" spans="2:9" s="7" customFormat="1" ht="15.75" x14ac:dyDescent="0.3">
      <c r="B37" s="73">
        <v>1</v>
      </c>
      <c r="C37" s="62"/>
      <c r="D37" s="72">
        <v>1</v>
      </c>
      <c r="E37" s="62"/>
      <c r="F37" s="36"/>
      <c r="G37" s="12"/>
      <c r="H37" s="19"/>
      <c r="I37" s="148">
        <v>463</v>
      </c>
    </row>
    <row r="38" spans="2:9" s="7" customFormat="1" ht="15.75" x14ac:dyDescent="0.3">
      <c r="B38" s="73"/>
      <c r="C38" s="62"/>
      <c r="D38" s="72"/>
      <c r="E38" s="62"/>
      <c r="F38" s="36"/>
      <c r="G38" s="62"/>
      <c r="H38" s="19"/>
      <c r="I38" s="148">
        <v>442</v>
      </c>
    </row>
    <row r="39" spans="2:9" s="7" customFormat="1" x14ac:dyDescent="0.25">
      <c r="B39" s="73"/>
      <c r="C39" s="62"/>
      <c r="D39" s="72"/>
      <c r="E39" s="62"/>
      <c r="F39" s="36"/>
      <c r="G39" s="62"/>
      <c r="H39" s="19"/>
      <c r="I39" s="104"/>
    </row>
    <row r="40" spans="2:9" s="7" customFormat="1" x14ac:dyDescent="0.25">
      <c r="B40" s="73"/>
      <c r="C40" s="62"/>
      <c r="D40" s="72"/>
      <c r="E40" s="62"/>
      <c r="F40" s="36"/>
      <c r="G40" s="62"/>
      <c r="H40" s="19"/>
      <c r="I40" s="104"/>
    </row>
    <row r="41" spans="2:9" s="7" customFormat="1" x14ac:dyDescent="0.25">
      <c r="B41" s="73"/>
      <c r="C41" s="62"/>
      <c r="D41" s="72"/>
      <c r="E41" s="62"/>
      <c r="F41" s="36"/>
      <c r="G41" s="62"/>
      <c r="H41" s="19"/>
    </row>
    <row r="42" spans="2:9" s="7" customFormat="1" x14ac:dyDescent="0.25">
      <c r="B42" s="73"/>
      <c r="C42" s="62"/>
      <c r="D42" s="72"/>
      <c r="E42" s="62"/>
      <c r="F42" s="36"/>
      <c r="G42" s="62"/>
      <c r="H42" s="19"/>
      <c r="I42" s="100"/>
    </row>
    <row r="43" spans="2:9" s="7" customFormat="1" x14ac:dyDescent="0.25">
      <c r="B43" s="73"/>
      <c r="C43" s="62"/>
      <c r="D43" s="72"/>
      <c r="E43" s="62"/>
      <c r="F43" s="36"/>
      <c r="G43" s="62"/>
      <c r="H43" s="19"/>
      <c r="I43" s="100"/>
    </row>
    <row r="44" spans="2:9" s="7" customFormat="1" ht="17.25" customHeight="1" x14ac:dyDescent="0.25">
      <c r="B44" s="47" t="str">
        <f>INDEX(Plasmid_Selection_Markers,$B$37)</f>
        <v>-Puro</v>
      </c>
      <c r="C44" s="62"/>
      <c r="D44" s="62" t="str">
        <f>INDEX(Plasmid_Promoters,$D$37)</f>
        <v>-CMV</v>
      </c>
      <c r="E44" s="62"/>
      <c r="F44" s="36"/>
      <c r="G44" s="12"/>
      <c r="H44" s="19"/>
      <c r="I44" s="100"/>
    </row>
    <row r="45" spans="2:9" ht="7.15" customHeight="1" x14ac:dyDescent="0.25">
      <c r="B45" s="60"/>
      <c r="C45" s="14"/>
      <c r="D45" s="14"/>
      <c r="E45" s="62"/>
      <c r="F45" s="28"/>
      <c r="G45" s="14"/>
      <c r="H45" s="52"/>
    </row>
    <row r="46" spans="2:9" ht="15.75" thickBot="1" x14ac:dyDescent="0.3">
      <c r="B46" s="87" t="s">
        <v>6</v>
      </c>
      <c r="C46" s="143" t="str">
        <f>IF(OR(C32=INDEX(sgRNA_Vectors,1),ISBLANK(C32)),CONCATENATE("pRSGC-U6-(gRNA)",D44,"-Cas9",B44),'CRISPR 1-vector'!C32)</f>
        <v>pRSGC-U6-(gRNA)-CMV-Cas9-Puro</v>
      </c>
      <c r="D46" s="143"/>
      <c r="E46" s="88" t="str">
        <f>IF(OR($C$32=INDEX(sgRNA_Vectors,1),ISBLANK($C$32)),"&lt;-- Vector Features", "&lt;-- Vector Chosen from List")</f>
        <v>&lt;-- Vector Features</v>
      </c>
      <c r="F46" s="89"/>
      <c r="G46" s="12"/>
      <c r="H46" s="19"/>
    </row>
    <row r="47" spans="2:9" ht="4.9000000000000004" customHeight="1" thickBot="1" x14ac:dyDescent="0.3">
      <c r="B47" s="17"/>
      <c r="F47" s="7"/>
      <c r="G47" s="7"/>
      <c r="H47" s="54"/>
    </row>
    <row r="48" spans="2:9" ht="18.75" x14ac:dyDescent="0.3">
      <c r="B48" s="44" t="s">
        <v>55</v>
      </c>
      <c r="C48" s="26"/>
      <c r="D48" s="26"/>
      <c r="E48" s="38"/>
      <c r="F48" s="27"/>
      <c r="G48" s="14"/>
      <c r="H48" s="52"/>
    </row>
    <row r="49" spans="2:12" ht="5.25" customHeight="1" x14ac:dyDescent="0.25">
      <c r="B49" s="39"/>
      <c r="C49" s="34"/>
      <c r="D49" s="14"/>
      <c r="E49" s="62"/>
      <c r="F49" s="28"/>
      <c r="G49" s="14"/>
      <c r="H49" s="52"/>
      <c r="L49" s="7"/>
    </row>
    <row r="50" spans="2:12" x14ac:dyDescent="0.25">
      <c r="B50" s="39"/>
      <c r="C50" s="34"/>
      <c r="D50" s="125" t="str">
        <f>IF(I50,416,"")</f>
        <v/>
      </c>
      <c r="E50" s="62"/>
      <c r="F50" s="28"/>
      <c r="G50" s="14"/>
      <c r="H50" s="52"/>
      <c r="I50" s="98" t="b">
        <v>0</v>
      </c>
      <c r="L50" s="7"/>
    </row>
    <row r="51" spans="2:12" x14ac:dyDescent="0.25">
      <c r="B51" s="39"/>
      <c r="C51" s="34"/>
      <c r="D51" s="125" t="str">
        <f>IF(I51,416,"")</f>
        <v/>
      </c>
      <c r="E51" s="62"/>
      <c r="F51" s="28"/>
      <c r="G51" s="14"/>
      <c r="H51" s="52"/>
      <c r="I51" s="98" t="b">
        <v>0</v>
      </c>
      <c r="L51" s="7"/>
    </row>
    <row r="52" spans="2:12" x14ac:dyDescent="0.25">
      <c r="B52" s="39"/>
      <c r="C52" s="34"/>
      <c r="D52" s="125" t="str">
        <f>IF(I52,416,"")</f>
        <v/>
      </c>
      <c r="E52" s="62"/>
      <c r="F52" s="28"/>
      <c r="G52" s="14"/>
      <c r="H52" s="52"/>
      <c r="I52" s="98" t="b">
        <v>0</v>
      </c>
      <c r="L52" s="7"/>
    </row>
    <row r="53" spans="2:12" x14ac:dyDescent="0.25">
      <c r="B53" s="39"/>
      <c r="C53" s="34"/>
      <c r="D53" s="125" t="str">
        <f>IF(I53,416,"")</f>
        <v/>
      </c>
      <c r="E53" s="62"/>
      <c r="F53" s="28"/>
      <c r="G53" s="14"/>
      <c r="H53" s="52"/>
      <c r="I53" s="98" t="b">
        <v>0</v>
      </c>
    </row>
    <row r="54" spans="2:12" x14ac:dyDescent="0.25">
      <c r="B54" s="39"/>
      <c r="C54" s="34"/>
      <c r="D54" s="125" t="str">
        <f>IF(I54,416,"")</f>
        <v/>
      </c>
      <c r="E54" s="62"/>
      <c r="F54" s="28"/>
      <c r="G54" s="14"/>
      <c r="H54" s="52"/>
      <c r="I54" s="98" t="b">
        <v>0</v>
      </c>
    </row>
    <row r="55" spans="2:12" x14ac:dyDescent="0.25">
      <c r="B55" s="39"/>
      <c r="C55" s="34"/>
      <c r="D55" s="40"/>
      <c r="E55" s="62"/>
      <c r="F55" s="28"/>
      <c r="G55" s="14"/>
      <c r="H55" s="52"/>
    </row>
    <row r="56" spans="2:12" x14ac:dyDescent="0.25">
      <c r="B56" s="112"/>
      <c r="C56" s="34"/>
      <c r="D56" s="40"/>
      <c r="E56" s="62"/>
      <c r="F56" s="28"/>
      <c r="G56" s="14"/>
      <c r="H56" s="52"/>
    </row>
    <row r="57" spans="2:12" x14ac:dyDescent="0.25">
      <c r="B57" s="105"/>
      <c r="C57" s="34"/>
      <c r="D57" s="40"/>
      <c r="E57" s="34" t="str">
        <f>IF(I58,"How many units Packaging Mix?","")</f>
        <v/>
      </c>
      <c r="F57" s="74">
        <f>IF($I$58,1,0)</f>
        <v>0</v>
      </c>
      <c r="G57" s="14"/>
      <c r="H57" s="52"/>
    </row>
    <row r="58" spans="2:12" ht="15.75" x14ac:dyDescent="0.25">
      <c r="B58" s="94" t="s">
        <v>20</v>
      </c>
      <c r="C58" s="95">
        <f>COUNT(D50:D60)</f>
        <v>0</v>
      </c>
      <c r="D58" s="40"/>
      <c r="E58" s="34" t="str">
        <f>IF(I59,"How many units LentiFuge?","")</f>
        <v/>
      </c>
      <c r="F58" s="74">
        <f>IF($I$59,1,0)</f>
        <v>0</v>
      </c>
      <c r="G58" s="14"/>
      <c r="H58" s="52"/>
      <c r="I58" s="98" t="b">
        <v>0</v>
      </c>
    </row>
    <row r="59" spans="2:12" ht="7.9" customHeight="1" x14ac:dyDescent="0.25">
      <c r="B59" s="39"/>
      <c r="C59" s="34"/>
      <c r="D59" s="40"/>
      <c r="E59" s="62"/>
      <c r="F59" s="28"/>
      <c r="G59" s="14"/>
      <c r="H59" s="52"/>
      <c r="I59" s="98" t="b">
        <v>0</v>
      </c>
    </row>
    <row r="60" spans="2:12" ht="16.5" thickBot="1" x14ac:dyDescent="0.3">
      <c r="B60" s="69" t="s">
        <v>14</v>
      </c>
      <c r="C60" s="124">
        <f>+SUM(D50:D54)+IF(I58,(I37*F57),0)+IF(I59,(I38*F58),0)</f>
        <v>0</v>
      </c>
      <c r="D60" s="66"/>
      <c r="E60" s="50"/>
      <c r="F60" s="32"/>
      <c r="G60" s="14"/>
      <c r="H60" s="52"/>
    </row>
    <row r="61" spans="2:12" ht="4.9000000000000004" customHeight="1" thickBot="1" x14ac:dyDescent="0.3">
      <c r="B61" s="14"/>
      <c r="C61" s="34"/>
      <c r="D61" s="14"/>
      <c r="E61" s="34"/>
      <c r="F61" s="19"/>
      <c r="G61" s="19"/>
      <c r="H61" s="19"/>
      <c r="I61" s="101"/>
      <c r="J61" s="14"/>
    </row>
    <row r="62" spans="2:12" ht="18.75" x14ac:dyDescent="0.3">
      <c r="B62" s="44" t="s">
        <v>57</v>
      </c>
      <c r="C62" s="26"/>
      <c r="D62" s="26"/>
      <c r="E62" s="38"/>
      <c r="F62" s="27"/>
      <c r="G62" s="14"/>
      <c r="H62" s="52"/>
      <c r="I62" s="100">
        <f>IF(I75,F26,C58+F26)</f>
        <v>0</v>
      </c>
    </row>
    <row r="63" spans="2:12" ht="6" customHeight="1" x14ac:dyDescent="0.25">
      <c r="B63" s="79"/>
      <c r="C63" s="14"/>
      <c r="D63" s="14"/>
      <c r="E63" s="62"/>
      <c r="F63" s="28"/>
      <c r="G63" s="14"/>
      <c r="H63" s="52"/>
      <c r="I63" s="100"/>
    </row>
    <row r="64" spans="2:12" s="121" customFormat="1" ht="28.9" customHeight="1" x14ac:dyDescent="0.25">
      <c r="B64" s="93" t="s">
        <v>52</v>
      </c>
      <c r="C64" s="116"/>
      <c r="D64" s="122" t="s">
        <v>65</v>
      </c>
      <c r="E64" s="117"/>
      <c r="F64" s="118"/>
      <c r="G64" s="116"/>
      <c r="H64" s="119"/>
      <c r="I64" s="120">
        <f>IF(I75,C58,0)</f>
        <v>0</v>
      </c>
    </row>
    <row r="65" spans="2:9" x14ac:dyDescent="0.25">
      <c r="B65" s="39"/>
      <c r="C65" s="14"/>
      <c r="D65" s="14"/>
      <c r="E65" s="62"/>
      <c r="F65" s="28"/>
      <c r="G65" s="14"/>
      <c r="H65" s="52"/>
      <c r="I65" s="100">
        <v>0</v>
      </c>
    </row>
    <row r="66" spans="2:9" x14ac:dyDescent="0.25">
      <c r="B66" s="39"/>
      <c r="C66" s="14"/>
      <c r="D66" s="14"/>
      <c r="E66" s="62"/>
      <c r="F66" s="28"/>
      <c r="G66" s="14"/>
      <c r="H66" s="52"/>
      <c r="I66" s="133">
        <v>486</v>
      </c>
    </row>
    <row r="67" spans="2:9" x14ac:dyDescent="0.25">
      <c r="B67" s="39"/>
      <c r="C67" s="14"/>
      <c r="D67" s="81" t="str">
        <f>IF($I$75, "Select packaging size for Controls:","")</f>
        <v/>
      </c>
      <c r="E67" s="82"/>
      <c r="F67" s="28"/>
      <c r="G67" s="14"/>
      <c r="H67" s="52"/>
      <c r="I67" s="133">
        <v>776</v>
      </c>
    </row>
    <row r="68" spans="2:9" ht="15.75" x14ac:dyDescent="0.3">
      <c r="B68" s="73">
        <v>1</v>
      </c>
      <c r="C68" s="14"/>
      <c r="D68" s="83"/>
      <c r="E68" s="132" t="str">
        <f>IF($I$75,IFERROR(PRODUCT($I$64,CHOOSE(I78,I65,I66,I67,I68,I69,I70,I71)),"Select Packaging Size"),"")</f>
        <v/>
      </c>
      <c r="F68" s="42"/>
      <c r="G68" s="18"/>
      <c r="H68" s="18"/>
      <c r="I68" s="133">
        <v>1821</v>
      </c>
    </row>
    <row r="69" spans="2:9" ht="15.75" x14ac:dyDescent="0.3">
      <c r="B69" s="39"/>
      <c r="C69" s="14"/>
      <c r="D69" s="145" t="s">
        <v>78</v>
      </c>
      <c r="E69" s="146"/>
      <c r="F69" s="147"/>
      <c r="G69" s="18"/>
      <c r="H69" s="18"/>
      <c r="I69" s="133">
        <v>2982</v>
      </c>
    </row>
    <row r="70" spans="2:9" ht="15.75" x14ac:dyDescent="0.3">
      <c r="B70" s="39"/>
      <c r="C70" s="41"/>
      <c r="D70" s="138"/>
      <c r="E70" s="138"/>
      <c r="F70" s="139"/>
      <c r="G70" s="18"/>
      <c r="H70" s="18"/>
      <c r="I70" s="134">
        <v>5885</v>
      </c>
    </row>
    <row r="71" spans="2:9" ht="15.75" x14ac:dyDescent="0.3">
      <c r="B71" s="39"/>
      <c r="C71" s="41"/>
      <c r="D71" s="77"/>
      <c r="E71" s="77"/>
      <c r="F71" s="151" t="s">
        <v>80</v>
      </c>
      <c r="G71" s="18"/>
      <c r="H71" s="18"/>
      <c r="I71" s="134">
        <v>9949</v>
      </c>
    </row>
    <row r="72" spans="2:9" ht="15.75" x14ac:dyDescent="0.3">
      <c r="B72" s="39"/>
      <c r="C72" s="41"/>
      <c r="D72" s="77"/>
      <c r="E72" s="77"/>
      <c r="F72" s="151"/>
      <c r="G72" s="18"/>
      <c r="H72" s="18"/>
      <c r="I72" s="134">
        <v>0</v>
      </c>
    </row>
    <row r="73" spans="2:9" ht="17.25" thickBot="1" x14ac:dyDescent="0.35">
      <c r="B73" s="69" t="s">
        <v>17</v>
      </c>
      <c r="C73" s="126">
        <f>IFERROR(IF($B$6=8,"Please indicate Packaging Scale in notes below",IF($I$62&lt;&gt;0,PRODUCT($I$62,CHOOSE($B$68,I65,I66,I67,I68,I69,I70,I71)),0)+IF($I$75,$E$68,0)),"ERROR: check options for control packaging")</f>
        <v>0</v>
      </c>
      <c r="D73" s="31"/>
      <c r="E73" s="80"/>
      <c r="F73" s="152" t="s">
        <v>81</v>
      </c>
      <c r="G73" s="18"/>
      <c r="H73" s="18"/>
      <c r="I73" s="102"/>
    </row>
    <row r="74" spans="2:9" ht="4.9000000000000004" customHeight="1" thickBot="1" x14ac:dyDescent="0.35">
      <c r="C74" s="24"/>
      <c r="D74" s="3"/>
      <c r="E74"/>
      <c r="F74" s="18"/>
      <c r="G74" s="18"/>
      <c r="H74" s="18"/>
    </row>
    <row r="75" spans="2:9" ht="18.75" x14ac:dyDescent="0.3">
      <c r="B75" s="59" t="s">
        <v>24</v>
      </c>
      <c r="C75" s="26"/>
      <c r="D75" s="26"/>
      <c r="E75" s="26"/>
      <c r="F75" s="48"/>
      <c r="G75" s="18"/>
      <c r="H75" s="18"/>
      <c r="I75" s="103" t="b">
        <v>0</v>
      </c>
    </row>
    <row r="76" spans="2:9" ht="15.75" x14ac:dyDescent="0.3">
      <c r="B76" s="39"/>
      <c r="C76" s="14"/>
      <c r="D76" s="14"/>
      <c r="E76" s="14"/>
      <c r="F76" s="42"/>
      <c r="G76" s="18"/>
      <c r="H76" s="18"/>
      <c r="I76" s="100">
        <f>IF(NOT(ISERROR(FIND("Do Not",$E$67))),1,IF(NOT(ISERROR(FIND("1x10^7",$E$67))),2,IF(NOT(ISERROR(FIND("1x10^8",$E$67))),3,IF(NOT(ISERROR(FIND("2x10^8",$E$67))),4,IF(NOT(ISERROR(FIND("5x10^8",$E$67))),5,IF(NOT(ISERROR(FIND("1x10^9",$E$67))),6,99))))))</f>
        <v>99</v>
      </c>
    </row>
    <row r="77" spans="2:9" ht="15.75" x14ac:dyDescent="0.3">
      <c r="B77" s="39"/>
      <c r="C77" s="14"/>
      <c r="D77" s="14"/>
      <c r="E77" s="14"/>
      <c r="F77" s="42"/>
      <c r="G77" s="18"/>
      <c r="H77" s="18"/>
      <c r="I77" s="100"/>
    </row>
    <row r="78" spans="2:9" ht="15.75" x14ac:dyDescent="0.3">
      <c r="B78" s="39"/>
      <c r="C78" s="14"/>
      <c r="D78" s="14"/>
      <c r="E78" s="14"/>
      <c r="F78" s="42"/>
      <c r="G78" s="18"/>
      <c r="H78" s="18"/>
      <c r="I78" s="100">
        <f>IF($E$67=INDEX(Control_Packaging,1),1,IF($E$67=INDEX(Control_Packaging,2),2,IF($E$67=INDEX(Control_Packaging,3),3,IF($E$67=INDEX(Control_Packaging,4),4,IF($E$67=INDEX(Control_Packaging,5),5,IF($E$67=INDEX(Control_Packaging,6),6,IF($E$67=INDEX(Control_Packaging,7),7,0)))))))</f>
        <v>0</v>
      </c>
    </row>
    <row r="79" spans="2:9" ht="16.5" thickBot="1" x14ac:dyDescent="0.35">
      <c r="B79" s="30"/>
      <c r="C79" s="31"/>
      <c r="D79" s="49"/>
      <c r="E79" s="31"/>
      <c r="F79" s="43"/>
      <c r="G79" s="18"/>
      <c r="H79" s="18"/>
      <c r="I79" s="103"/>
    </row>
    <row r="80" spans="2:9" ht="4.9000000000000004" customHeight="1" thickBot="1" x14ac:dyDescent="0.35">
      <c r="D80" s="1"/>
      <c r="E80"/>
      <c r="F80" s="18"/>
      <c r="G80" s="18"/>
      <c r="H80" s="18"/>
      <c r="I80" s="103"/>
    </row>
    <row r="81" spans="2:9" ht="18.75" x14ac:dyDescent="0.3">
      <c r="B81" s="44" t="s">
        <v>23</v>
      </c>
      <c r="C81" s="26"/>
      <c r="D81" s="35"/>
      <c r="E81" s="26"/>
      <c r="F81" s="48"/>
      <c r="G81" s="18"/>
      <c r="H81" s="18"/>
      <c r="I81" s="103"/>
    </row>
    <row r="82" spans="2:9" ht="5.25" customHeight="1" x14ac:dyDescent="0.3">
      <c r="B82" s="56"/>
      <c r="C82" s="57"/>
      <c r="D82" s="58"/>
      <c r="E82" s="57"/>
      <c r="F82" s="42"/>
      <c r="G82" s="18"/>
      <c r="H82" s="18"/>
      <c r="I82" s="103"/>
    </row>
    <row r="83" spans="2:9" ht="15.75" x14ac:dyDescent="0.3">
      <c r="B83" s="90" t="s">
        <v>53</v>
      </c>
      <c r="C83" s="91" t="str">
        <f>+C46</f>
        <v>pRSGC-U6-(gRNA)-CMV-Cas9-Puro</v>
      </c>
      <c r="D83" s="113"/>
      <c r="E83" s="57"/>
      <c r="F83" s="42"/>
      <c r="G83" s="18"/>
      <c r="H83" s="18"/>
      <c r="I83" s="103"/>
    </row>
    <row r="84" spans="2:9" ht="4.5" customHeight="1" x14ac:dyDescent="0.3">
      <c r="B84" s="56"/>
      <c r="C84" s="57"/>
      <c r="D84" s="58"/>
      <c r="E84" s="57"/>
      <c r="F84" s="42"/>
      <c r="G84" s="18"/>
      <c r="H84" s="18"/>
      <c r="I84" s="103"/>
    </row>
    <row r="85" spans="2:9" ht="15.75" x14ac:dyDescent="0.3">
      <c r="B85" s="33" t="s">
        <v>21</v>
      </c>
      <c r="C85" s="127">
        <f>+C28</f>
        <v>0</v>
      </c>
      <c r="D85" s="14"/>
      <c r="E85" s="14"/>
      <c r="F85" s="42"/>
      <c r="G85" s="18"/>
      <c r="H85" s="18"/>
      <c r="I85" s="103"/>
    </row>
    <row r="86" spans="2:9" ht="15.75" x14ac:dyDescent="0.3">
      <c r="B86" s="33" t="s">
        <v>54</v>
      </c>
      <c r="C86" s="128">
        <f>+C60</f>
        <v>0</v>
      </c>
      <c r="D86" s="14"/>
      <c r="E86" s="62"/>
      <c r="F86" s="42"/>
      <c r="G86" s="18"/>
      <c r="H86" s="18"/>
    </row>
    <row r="87" spans="2:9" ht="15.75" x14ac:dyDescent="0.3">
      <c r="B87" s="33" t="s">
        <v>22</v>
      </c>
      <c r="C87" s="128">
        <f>+C73</f>
        <v>0</v>
      </c>
      <c r="D87" s="14"/>
      <c r="E87" s="62"/>
      <c r="F87" s="42"/>
      <c r="G87" s="18"/>
      <c r="H87" s="19"/>
    </row>
    <row r="88" spans="2:9" ht="4.5" customHeight="1" x14ac:dyDescent="0.3">
      <c r="B88" s="29"/>
      <c r="C88" s="129"/>
      <c r="D88" s="14"/>
      <c r="E88" s="14"/>
      <c r="F88" s="42"/>
      <c r="G88" s="18"/>
      <c r="H88" s="52"/>
    </row>
    <row r="89" spans="2:9" ht="21.75" thickBot="1" x14ac:dyDescent="0.4">
      <c r="B89" s="68" t="s">
        <v>16</v>
      </c>
      <c r="C89" s="130">
        <f>SUM(C85:C87)</f>
        <v>0</v>
      </c>
      <c r="D89" s="31"/>
      <c r="E89" s="31"/>
      <c r="F89" s="37"/>
      <c r="G89" s="12"/>
    </row>
    <row r="90" spans="2:9" ht="46.15" customHeight="1" x14ac:dyDescent="0.25">
      <c r="B90" s="137"/>
      <c r="C90" s="137"/>
      <c r="D90" s="137"/>
      <c r="E90" s="137"/>
      <c r="F90" s="137"/>
      <c r="I90" s="107" t="b">
        <v>0</v>
      </c>
    </row>
  </sheetData>
  <sheetProtection algorithmName="SHA-512" hashValue="5/qAmxAqlHL0LMUjBrqGVc+QD//VMpACEKv8pdRTfDp6qJkHEHQcTe/xNUxodS75VUX1U0y6ins6rZWWGKWbUQ==" saltValue="9NaGTtvxhu/MV0XTlGVX3w==" spinCount="100000" sheet="1" selectLockedCells="1"/>
  <mergeCells count="15">
    <mergeCell ref="C5:D5"/>
    <mergeCell ref="B90:F90"/>
    <mergeCell ref="D70:F70"/>
    <mergeCell ref="A1:F1"/>
    <mergeCell ref="C32:D32"/>
    <mergeCell ref="C46:D46"/>
    <mergeCell ref="C4:D4"/>
    <mergeCell ref="C6:D6"/>
    <mergeCell ref="C9:D9"/>
    <mergeCell ref="C10:D10"/>
    <mergeCell ref="C11:D11"/>
    <mergeCell ref="D69:F69"/>
    <mergeCell ref="C7:D7"/>
    <mergeCell ref="C8:D8"/>
    <mergeCell ref="C12:D12"/>
  </mergeCells>
  <phoneticPr fontId="30" type="noConversion"/>
  <dataValidations xWindow="822" yWindow="363" count="7">
    <dataValidation type="list" showErrorMessage="1" promptTitle="Select Vector" prompt="Select specific vector OR choose features for construct below:" sqref="C32:D32">
      <formula1>sgRNA_Vectors</formula1>
    </dataValidation>
    <dataValidation type="list" allowBlank="1" showInputMessage="1" showErrorMessage="1" sqref="P27:P29">
      <formula1>#REF!</formula1>
    </dataValidation>
    <dataValidation type="whole" operator="greaterThan" allowBlank="1" showInputMessage="1" showErrorMessage="1" error="test_x000a_" sqref="F26">
      <formula1>0</formula1>
    </dataValidation>
    <dataValidation type="list" allowBlank="1" showInputMessage="1" showErrorMessage="1" error="Select option from dropdown list!" sqref="E67">
      <formula1>Control_Packaging</formula1>
    </dataValidation>
    <dataValidation type="whole" errorStyle="information" allowBlank="1" showInputMessage="1" showErrorMessage="1" error="Standard orders is for 2 or more constructs to each target." promptTitle="Enter # sgRNA to the target gene" sqref="F17:F25">
      <formula1>2</formula1>
      <formula2>5</formula2>
    </dataValidation>
    <dataValidation type="whole" errorStyle="information" allowBlank="1" showErrorMessage="1" error="Standard orders is for 2 or more constructs to each target." prompt="Enter # sgRNA to the target gene" sqref="F16">
      <formula1>2</formula1>
      <formula2>5</formula2>
    </dataValidation>
    <dataValidation type="list" allowBlank="1" showInputMessage="1" showErrorMessage="1" sqref="E16:E25">
      <formula1>"CRISPR,CRISPRa,CRISPRi"</formula1>
    </dataValidation>
  </dataValidations>
  <hyperlinks>
    <hyperlink ref="D69" r:id="rId1" display="- For packaged controls only, please order separately (CRISPR Knockout Control web page)."/>
    <hyperlink ref="E69" r:id="rId2" display="https://www.cellecta.com/products-3/crispr-products/knockout-control-constructs/"/>
    <hyperlink ref="F69" r:id="rId3" display="https://www.cellecta.com/products-3/crispr-products/knockout-control-constructs/"/>
    <hyperlink ref="D69:F69" r:id="rId4" display="- For packaged controls only, please order separately"/>
  </hyperlinks>
  <printOptions horizontalCentered="1"/>
  <pageMargins left="0.5" right="0.5" top="0.4" bottom="0.4" header="0.3" footer="0.3"/>
  <pageSetup scale="60" fitToWidth="0" orientation="portrait" horizontalDpi="4294967295" verticalDpi="4294967295" r:id="rId5"/>
  <headerFooter>
    <oddFooter>Page &amp;P&amp;R&amp;F</oddFooter>
  </headerFooter>
  <ignoredErrors>
    <ignoredError sqref="F57:F58" unlockedFormula="1"/>
  </ignoredErrors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3" r:id="rId8" name="List Box 39">
              <controlPr defaultSize="0" autoLine="0" autoPict="0">
                <anchor moveWithCells="1">
                  <from>
                    <xdr:col>1</xdr:col>
                    <xdr:colOff>476250</xdr:colOff>
                    <xdr:row>63</xdr:row>
                    <xdr:rowOff>228600</xdr:rowOff>
                  </from>
                  <to>
                    <xdr:col>2</xdr:col>
                    <xdr:colOff>857250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9" name="List Box 43">
              <controlPr defaultSize="0" autoLine="0" autoPict="0">
                <anchor moveWithCells="1">
                  <from>
                    <xdr:col>1</xdr:col>
                    <xdr:colOff>400050</xdr:colOff>
                    <xdr:row>33</xdr:row>
                    <xdr:rowOff>171450</xdr:rowOff>
                  </from>
                  <to>
                    <xdr:col>2</xdr:col>
                    <xdr:colOff>228600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0" name="List Box 48">
              <controlPr defaultSize="0" autoLine="0" autoPict="0">
                <anchor moveWithCells="1">
                  <from>
                    <xdr:col>3</xdr:col>
                    <xdr:colOff>323850</xdr:colOff>
                    <xdr:row>34</xdr:row>
                    <xdr:rowOff>0</xdr:rowOff>
                  </from>
                  <to>
                    <xdr:col>4</xdr:col>
                    <xdr:colOff>209550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1" name="Check Box 72">
              <controlPr defaultSize="0" autoFill="0" autoLine="0" autoPict="0" altText="SHCTL-LUC-PX: shRNA to Luciferase (non-targeting control)">
                <anchor moveWithCells="1">
                  <from>
                    <xdr:col>1</xdr:col>
                    <xdr:colOff>171450</xdr:colOff>
                    <xdr:row>48</xdr:row>
                    <xdr:rowOff>19050</xdr:rowOff>
                  </from>
                  <to>
                    <xdr:col>2</xdr:col>
                    <xdr:colOff>1390650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2" name="Check Box 76">
              <controlPr defaultSize="0" autoFill="0" autoLine="0" autoPict="0">
                <anchor moveWithCells="1">
                  <from>
                    <xdr:col>1</xdr:col>
                    <xdr:colOff>171450</xdr:colOff>
                    <xdr:row>49</xdr:row>
                    <xdr:rowOff>133350</xdr:rowOff>
                  </from>
                  <to>
                    <xdr:col>3</xdr:col>
                    <xdr:colOff>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3" name="Check Box 82">
              <controlPr defaultSize="0" autoFill="0" autoLine="0" autoPict="0">
                <anchor moveWithCells="1">
                  <from>
                    <xdr:col>1</xdr:col>
                    <xdr:colOff>171450</xdr:colOff>
                    <xdr:row>50</xdr:row>
                    <xdr:rowOff>152400</xdr:rowOff>
                  </from>
                  <to>
                    <xdr:col>3</xdr:col>
                    <xdr:colOff>9525</xdr:colOff>
                    <xdr:row>52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4" name="Check Box 83">
              <controlPr defaultSize="0" autoFill="0" autoLine="0" autoPict="0">
                <anchor moveWithCells="1">
                  <from>
                    <xdr:col>1</xdr:col>
                    <xdr:colOff>171450</xdr:colOff>
                    <xdr:row>51</xdr:row>
                    <xdr:rowOff>171450</xdr:rowOff>
                  </from>
                  <to>
                    <xdr:col>2</xdr:col>
                    <xdr:colOff>1695450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5" name="Check Box 88">
              <controlPr defaultSize="0" autoFill="0" autoLine="0" autoPict="0">
                <anchor moveWithCells="1">
                  <from>
                    <xdr:col>3</xdr:col>
                    <xdr:colOff>1790700</xdr:colOff>
                    <xdr:row>49</xdr:row>
                    <xdr:rowOff>19050</xdr:rowOff>
                  </from>
                  <to>
                    <xdr:col>5</xdr:col>
                    <xdr:colOff>933450</xdr:colOff>
                    <xdr:row>50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6" name="Check Box 91">
              <controlPr defaultSize="0" autoFill="0" autoLine="0" autoPict="0">
                <anchor moveWithCells="1">
                  <from>
                    <xdr:col>3</xdr:col>
                    <xdr:colOff>1790700</xdr:colOff>
                    <xdr:row>50</xdr:row>
                    <xdr:rowOff>57150</xdr:rowOff>
                  </from>
                  <to>
                    <xdr:col>5</xdr:col>
                    <xdr:colOff>895350</xdr:colOff>
                    <xdr:row>51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7" name="Check Box 93">
              <controlPr defaultSize="0" autoFill="0" autoLine="0" autoPict="0">
                <anchor moveWithCells="1">
                  <from>
                    <xdr:col>3</xdr:col>
                    <xdr:colOff>400050</xdr:colOff>
                    <xdr:row>64</xdr:row>
                    <xdr:rowOff>57150</xdr:rowOff>
                  </from>
                  <to>
                    <xdr:col>5</xdr:col>
                    <xdr:colOff>285750</xdr:colOff>
                    <xdr:row>65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8" name="Check Box 95">
              <controlPr defaultSize="0" autoFill="0" autoLine="0" autoPict="0">
                <anchor moveWithCells="1">
                  <from>
                    <xdr:col>1</xdr:col>
                    <xdr:colOff>171450</xdr:colOff>
                    <xdr:row>53</xdr:row>
                    <xdr:rowOff>0</xdr:rowOff>
                  </from>
                  <to>
                    <xdr:col>2</xdr:col>
                    <xdr:colOff>1695450</xdr:colOff>
                    <xdr:row>54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57"/>
  <sheetViews>
    <sheetView topLeftCell="A7" workbookViewId="0">
      <selection activeCell="B31" sqref="B31"/>
    </sheetView>
  </sheetViews>
  <sheetFormatPr baseColWidth="10" defaultColWidth="8.7109375" defaultRowHeight="15" x14ac:dyDescent="0.25"/>
  <cols>
    <col min="1" max="1" width="43.28515625" customWidth="1"/>
    <col min="2" max="2" width="40.140625" customWidth="1"/>
  </cols>
  <sheetData>
    <row r="1" spans="1:2" x14ac:dyDescent="0.25">
      <c r="A1" s="8" t="s">
        <v>74</v>
      </c>
      <c r="B1" s="9"/>
    </row>
    <row r="3" spans="1:2" x14ac:dyDescent="0.25">
      <c r="A3" s="9" t="s">
        <v>28</v>
      </c>
      <c r="B3" s="9" t="s">
        <v>25</v>
      </c>
    </row>
    <row r="4" spans="1:2" x14ac:dyDescent="0.25">
      <c r="A4" t="s">
        <v>3</v>
      </c>
      <c r="B4" s="6" t="s">
        <v>9</v>
      </c>
    </row>
    <row r="5" spans="1:2" x14ac:dyDescent="0.25">
      <c r="A5" t="s">
        <v>40</v>
      </c>
      <c r="B5" s="6" t="s">
        <v>41</v>
      </c>
    </row>
    <row r="6" spans="1:2" x14ac:dyDescent="0.25">
      <c r="A6" t="s">
        <v>39</v>
      </c>
      <c r="B6" s="6" t="s">
        <v>30</v>
      </c>
    </row>
    <row r="7" spans="1:2" x14ac:dyDescent="0.25">
      <c r="A7" t="s">
        <v>4</v>
      </c>
      <c r="B7" s="6" t="s">
        <v>10</v>
      </c>
    </row>
    <row r="8" spans="1:2" x14ac:dyDescent="0.25">
      <c r="A8" t="s">
        <v>35</v>
      </c>
      <c r="B8" s="6" t="s">
        <v>36</v>
      </c>
    </row>
    <row r="9" spans="1:2" x14ac:dyDescent="0.25">
      <c r="A9" t="s">
        <v>33</v>
      </c>
      <c r="B9" s="6" t="s">
        <v>11</v>
      </c>
    </row>
    <row r="10" spans="1:2" x14ac:dyDescent="0.25">
      <c r="A10" t="s">
        <v>70</v>
      </c>
      <c r="B10" s="6" t="s">
        <v>71</v>
      </c>
    </row>
    <row r="11" spans="1:2" x14ac:dyDescent="0.25">
      <c r="A11" t="s">
        <v>72</v>
      </c>
      <c r="B11" s="6" t="s">
        <v>73</v>
      </c>
    </row>
    <row r="12" spans="1:2" x14ac:dyDescent="0.25">
      <c r="B12" s="6"/>
    </row>
    <row r="14" spans="1:2" x14ac:dyDescent="0.25">
      <c r="A14" s="9" t="s">
        <v>29</v>
      </c>
      <c r="B14" s="9" t="s">
        <v>26</v>
      </c>
    </row>
    <row r="15" spans="1:2" x14ac:dyDescent="0.25">
      <c r="A15" t="s">
        <v>31</v>
      </c>
      <c r="B15" s="6" t="s">
        <v>12</v>
      </c>
    </row>
    <row r="17" spans="1:2" x14ac:dyDescent="0.25">
      <c r="A17" s="9" t="s">
        <v>47</v>
      </c>
      <c r="B17" s="9" t="s">
        <v>18</v>
      </c>
    </row>
    <row r="18" spans="1:2" x14ac:dyDescent="0.25">
      <c r="A18" t="s">
        <v>51</v>
      </c>
      <c r="B18" t="s">
        <v>19</v>
      </c>
    </row>
    <row r="19" spans="1:2" x14ac:dyDescent="0.25">
      <c r="A19" s="135" t="s">
        <v>82</v>
      </c>
      <c r="B19" s="135" t="s">
        <v>82</v>
      </c>
    </row>
    <row r="20" spans="1:2" x14ac:dyDescent="0.25">
      <c r="A20" s="135" t="s">
        <v>83</v>
      </c>
      <c r="B20" s="135" t="s">
        <v>83</v>
      </c>
    </row>
    <row r="21" spans="1:2" x14ac:dyDescent="0.25">
      <c r="A21" s="135" t="s">
        <v>84</v>
      </c>
      <c r="B21" s="135" t="s">
        <v>84</v>
      </c>
    </row>
    <row r="22" spans="1:2" x14ac:dyDescent="0.25">
      <c r="A22" s="135" t="s">
        <v>85</v>
      </c>
      <c r="B22" s="135" t="s">
        <v>85</v>
      </c>
    </row>
    <row r="23" spans="1:2" x14ac:dyDescent="0.25">
      <c r="A23" s="135" t="s">
        <v>87</v>
      </c>
      <c r="B23" s="135" t="s">
        <v>87</v>
      </c>
    </row>
    <row r="24" spans="1:2" x14ac:dyDescent="0.25">
      <c r="A24" s="135" t="s">
        <v>86</v>
      </c>
      <c r="B24" s="135" t="s">
        <v>86</v>
      </c>
    </row>
    <row r="25" spans="1:2" x14ac:dyDescent="0.25">
      <c r="A25" t="s">
        <v>77</v>
      </c>
      <c r="B25" t="s">
        <v>77</v>
      </c>
    </row>
    <row r="27" spans="1:2" x14ac:dyDescent="0.25">
      <c r="A27" s="13"/>
    </row>
    <row r="28" spans="1:2" x14ac:dyDescent="0.25">
      <c r="A28" s="16" t="s">
        <v>27</v>
      </c>
    </row>
    <row r="29" spans="1:2" x14ac:dyDescent="0.25">
      <c r="A29" s="67" t="s">
        <v>32</v>
      </c>
    </row>
    <row r="30" spans="1:2" x14ac:dyDescent="0.25">
      <c r="A30" s="84" t="s">
        <v>49</v>
      </c>
    </row>
    <row r="31" spans="1:2" x14ac:dyDescent="0.25">
      <c r="A31" s="67" t="s">
        <v>45</v>
      </c>
    </row>
    <row r="32" spans="1:2" x14ac:dyDescent="0.25">
      <c r="A32" s="67" t="s">
        <v>44</v>
      </c>
    </row>
    <row r="33" spans="1:1" x14ac:dyDescent="0.25">
      <c r="A33" s="67" t="s">
        <v>43</v>
      </c>
    </row>
    <row r="34" spans="1:1" x14ac:dyDescent="0.25">
      <c r="A34" s="67" t="s">
        <v>50</v>
      </c>
    </row>
    <row r="35" spans="1:1" x14ac:dyDescent="0.25">
      <c r="A35" s="85" t="s">
        <v>42</v>
      </c>
    </row>
    <row r="36" spans="1:1" x14ac:dyDescent="0.25">
      <c r="A36" s="67" t="s">
        <v>46</v>
      </c>
    </row>
    <row r="37" spans="1:1" x14ac:dyDescent="0.25">
      <c r="A37" s="67" t="s">
        <v>67</v>
      </c>
    </row>
    <row r="38" spans="1:1" x14ac:dyDescent="0.25">
      <c r="A38" s="11"/>
    </row>
    <row r="39" spans="1:1" x14ac:dyDescent="0.25">
      <c r="A39" s="11"/>
    </row>
    <row r="40" spans="1:1" x14ac:dyDescent="0.25">
      <c r="A40" s="11"/>
    </row>
    <row r="41" spans="1:1" x14ac:dyDescent="0.25">
      <c r="A41" s="11"/>
    </row>
    <row r="42" spans="1:1" x14ac:dyDescent="0.25">
      <c r="A42" s="11"/>
    </row>
    <row r="43" spans="1:1" x14ac:dyDescent="0.25">
      <c r="A43" s="11"/>
    </row>
    <row r="44" spans="1:1" x14ac:dyDescent="0.25">
      <c r="A44" s="11"/>
    </row>
    <row r="45" spans="1:1" x14ac:dyDescent="0.25">
      <c r="A45" s="11"/>
    </row>
    <row r="46" spans="1:1" x14ac:dyDescent="0.25">
      <c r="A46" s="11"/>
    </row>
    <row r="47" spans="1:1" x14ac:dyDescent="0.25">
      <c r="A47" s="11"/>
    </row>
    <row r="48" spans="1:1" x14ac:dyDescent="0.25">
      <c r="A48" s="11"/>
    </row>
    <row r="49" spans="1:1" x14ac:dyDescent="0.25">
      <c r="A49" s="11"/>
    </row>
    <row r="50" spans="1:1" x14ac:dyDescent="0.25">
      <c r="A50" s="11"/>
    </row>
    <row r="51" spans="1:1" x14ac:dyDescent="0.25">
      <c r="A51" s="11"/>
    </row>
    <row r="52" spans="1:1" x14ac:dyDescent="0.25">
      <c r="A52" s="11"/>
    </row>
    <row r="53" spans="1:1" x14ac:dyDescent="0.25">
      <c r="A53" s="11"/>
    </row>
    <row r="54" spans="1:1" x14ac:dyDescent="0.25">
      <c r="A54" s="11"/>
    </row>
    <row r="55" spans="1:1" x14ac:dyDescent="0.25">
      <c r="A55" s="11"/>
    </row>
    <row r="56" spans="1:1" x14ac:dyDescent="0.25">
      <c r="A56" s="11"/>
    </row>
    <row r="57" spans="1:1" x14ac:dyDescent="0.25">
      <c r="A57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CRISPR 1-vector</vt:lpstr>
      <vt:lpstr>Sheet2</vt:lpstr>
      <vt:lpstr>Control_Packaging</vt:lpstr>
      <vt:lpstr>'CRISPR 1-vector'!Druckbereich</vt:lpstr>
      <vt:lpstr>Packaged_Lentiparticles</vt:lpstr>
      <vt:lpstr>Plasmid_Promoters</vt:lpstr>
      <vt:lpstr>Plasmid_Selection_Markers</vt:lpstr>
      <vt:lpstr>Selection_Marker</vt:lpstr>
      <vt:lpstr>Selection_Markers_Promoters</vt:lpstr>
      <vt:lpstr>sgRNA_Vectors</vt:lpstr>
    </vt:vector>
  </TitlesOfParts>
  <Company>Cellecta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Cellecta 1-Vector CRISPR Constructs Order Form</dc:title>
  <dc:creator>Cellecta</dc:creator>
  <cp:lastModifiedBy>Susanne SI. Irnich</cp:lastModifiedBy>
  <cp:lastPrinted>2015-08-22T23:49:58Z</cp:lastPrinted>
  <dcterms:created xsi:type="dcterms:W3CDTF">2015-07-22T21:40:22Z</dcterms:created>
  <dcterms:modified xsi:type="dcterms:W3CDTF">2020-02-21T13:18:24Z</dcterms:modified>
</cp:coreProperties>
</file>